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EL CANTIL\HOA\2014-2015\"/>
    </mc:Choice>
  </mc:AlternateContent>
  <bookViews>
    <workbookView xWindow="0" yWindow="0" windowWidth="19200" windowHeight="7248" tabRatio="767" firstSheet="4" activeTab="4"/>
  </bookViews>
  <sheets>
    <sheet name="P+L 2012-2013" sheetId="27" state="hidden" r:id="rId1"/>
    <sheet name="income-expense" sheetId="1" state="hidden" r:id="rId2"/>
    <sheet name="BALANCE SHEET" sheetId="18" state="hidden" r:id="rId3"/>
    <sheet name="BANK" sheetId="29" state="hidden" r:id="rId4"/>
    <sheet name="3rd Qrtr March,April, May,2015" sheetId="17" r:id="rId5"/>
    <sheet name="DEPOSIT RESERV AND ASSENTEMENT" sheetId="28" state="hidden" r:id="rId6"/>
  </sheets>
  <definedNames>
    <definedName name="__xlnm.Print_Area" localSheetId="2">#REF!</definedName>
    <definedName name="__xlnm.Print_Area">#REF!</definedName>
    <definedName name="__xlnm.Print_Area_1">#REF!</definedName>
    <definedName name="__xlnm.Print_Area_2" localSheetId="2">#REF!</definedName>
    <definedName name="__xlnm.Print_Area_2">#REF!</definedName>
    <definedName name="__xlnm.Print_Area_3">#REF!</definedName>
    <definedName name="__xlnm.Print_Area_4" localSheetId="2">#REF!</definedName>
    <definedName name="__xlnm.Print_Area_4">#REF!</definedName>
    <definedName name="__xlnm.Print_Area_4_1" localSheetId="2">#REF!</definedName>
    <definedName name="__xlnm.Print_Area_4_1">#REF!</definedName>
    <definedName name="__xlnm.Print_Area_5">#REF!</definedName>
    <definedName name="__xlnm.Print_Area_6">#REF!</definedName>
    <definedName name="__xlnm.Print_Titles" localSheetId="2">#REF!</definedName>
    <definedName name="__xlnm.Print_Titles">#REF!</definedName>
    <definedName name="__xlnm.Print_Titles_1">#REF!</definedName>
    <definedName name="__xlnm.Print_Titles_2" localSheetId="2">#REF!</definedName>
    <definedName name="__xlnm.Print_Titles_2">#REF!</definedName>
    <definedName name="__xlnm.Print_Titles_3">#REF!</definedName>
    <definedName name="__xlnm.Print_Titles_4" localSheetId="2">#REF!</definedName>
    <definedName name="__xlnm.Print_Titles_4">#REF!</definedName>
    <definedName name="__xlnm.Print_Titles_4_1" localSheetId="2">#REF!</definedName>
    <definedName name="__xlnm.Print_Titles_4_1">#REF!</definedName>
    <definedName name="__xlnm.Print_Titles_5">#REF!</definedName>
    <definedName name="__xlnm.Print_Titles_6">#REF!</definedName>
    <definedName name="_xlnm.Print_Area" localSheetId="4">'3rd Qrtr March,April, May,2015'!$A$1:$V$242</definedName>
    <definedName name="_xlnm.Print_Area" localSheetId="2">'BALANCE SHEET'!$A$1:$H$24</definedName>
  </definedNames>
  <calcPr calcId="152511"/>
</workbook>
</file>

<file path=xl/calcChain.xml><?xml version="1.0" encoding="utf-8"?>
<calcChain xmlns="http://schemas.openxmlformats.org/spreadsheetml/2006/main">
  <c r="C70" i="17" l="1"/>
  <c r="I143" i="17"/>
  <c r="I142" i="17"/>
  <c r="C223" i="17" l="1"/>
  <c r="I36" i="1" l="1"/>
  <c r="I35" i="1"/>
  <c r="I34" i="1"/>
  <c r="I33" i="1"/>
  <c r="I32" i="1"/>
  <c r="I31" i="1"/>
  <c r="I30" i="1"/>
  <c r="I29" i="1"/>
  <c r="I25" i="1"/>
  <c r="I22" i="1"/>
  <c r="I21" i="1"/>
  <c r="I20" i="1"/>
  <c r="I17" i="1"/>
  <c r="I18" i="1"/>
  <c r="P54" i="29" l="1"/>
  <c r="P53" i="29"/>
  <c r="P52" i="29"/>
  <c r="D51" i="29"/>
  <c r="D41" i="29"/>
  <c r="P41" i="29" s="1"/>
  <c r="E51" i="29"/>
  <c r="E50" i="29"/>
  <c r="F50" i="29"/>
  <c r="F57" i="29" s="1"/>
  <c r="D32" i="29"/>
  <c r="D18" i="29"/>
  <c r="E18" i="29"/>
  <c r="F18" i="29"/>
  <c r="F20" i="29"/>
  <c r="F30" i="29"/>
  <c r="E20" i="29"/>
  <c r="E32" i="29" s="1"/>
  <c r="M57" i="29"/>
  <c r="M48" i="29"/>
  <c r="M32" i="29"/>
  <c r="M18" i="29"/>
  <c r="E57" i="29" l="1"/>
  <c r="P51" i="29"/>
  <c r="F32" i="29"/>
  <c r="P50" i="29"/>
  <c r="F33" i="29"/>
  <c r="P33" i="29" s="1"/>
  <c r="P56" i="29"/>
  <c r="P47" i="29"/>
  <c r="P46" i="29"/>
  <c r="P44" i="29"/>
  <c r="P43" i="29"/>
  <c r="P40" i="29"/>
  <c r="P31" i="29"/>
  <c r="P29" i="29"/>
  <c r="P28" i="29"/>
  <c r="P27" i="29"/>
  <c r="P26" i="29"/>
  <c r="P25" i="29"/>
  <c r="P24" i="29"/>
  <c r="P22" i="29"/>
  <c r="P21" i="29"/>
  <c r="J18" i="29"/>
  <c r="G18" i="29"/>
  <c r="P16" i="29"/>
  <c r="P15" i="29"/>
  <c r="P14" i="29"/>
  <c r="P13" i="29"/>
  <c r="P12" i="29"/>
  <c r="P11" i="29"/>
  <c r="P10" i="29"/>
  <c r="P9" i="29"/>
  <c r="P8" i="29"/>
  <c r="P7" i="29"/>
  <c r="J48" i="29" l="1"/>
  <c r="P45" i="29"/>
  <c r="D57" i="29"/>
  <c r="P55" i="29"/>
  <c r="P57" i="29" s="1"/>
  <c r="G48" i="29"/>
  <c r="J32" i="29"/>
  <c r="G32" i="29"/>
  <c r="G33" i="29" s="1"/>
  <c r="D48" i="29"/>
  <c r="F58" i="29" s="1"/>
  <c r="P42" i="29"/>
  <c r="J57" i="29"/>
  <c r="G57" i="29"/>
  <c r="P17" i="29"/>
  <c r="P18" i="29" s="1"/>
  <c r="P20" i="29"/>
  <c r="P23" i="29"/>
  <c r="G9" i="18"/>
  <c r="P48" i="29" l="1"/>
  <c r="P58" i="29" s="1"/>
  <c r="P59" i="29" s="1"/>
  <c r="P61" i="29" s="1"/>
  <c r="G58" i="29"/>
  <c r="J58" i="29" s="1"/>
  <c r="M58" i="29" s="1"/>
  <c r="J33" i="29"/>
  <c r="M33" i="29" s="1"/>
  <c r="P32" i="29"/>
  <c r="G12" i="18"/>
  <c r="G13" i="18"/>
  <c r="G57" i="28" l="1"/>
  <c r="E57" i="28"/>
  <c r="I8" i="1"/>
  <c r="C5" i="27" l="1"/>
  <c r="G9" i="1"/>
  <c r="F9" i="1"/>
  <c r="E9" i="1"/>
  <c r="D5" i="18"/>
  <c r="D9" i="18" s="1"/>
  <c r="D21" i="18" s="1"/>
  <c r="I62" i="1"/>
  <c r="D60" i="17" l="1"/>
  <c r="D224" i="17" s="1"/>
  <c r="D226" i="17" s="1"/>
  <c r="D7" i="1"/>
  <c r="D59" i="1"/>
  <c r="I15" i="1"/>
  <c r="I13" i="1"/>
  <c r="I14" i="1"/>
  <c r="I42" i="1"/>
  <c r="I43" i="1"/>
  <c r="I28" i="1"/>
  <c r="I40" i="1"/>
  <c r="I47" i="1"/>
  <c r="I16" i="1"/>
  <c r="F59" i="1"/>
  <c r="F60" i="1" s="1"/>
  <c r="I39" i="1"/>
  <c r="I46" i="1"/>
  <c r="I58" i="1"/>
  <c r="C7" i="27" l="1"/>
  <c r="D9" i="1"/>
  <c r="D60" i="1" s="1"/>
  <c r="D63" i="1" s="1"/>
  <c r="E62" i="1" s="1"/>
  <c r="I7" i="1"/>
  <c r="I9" i="1" s="1"/>
  <c r="I59" i="1"/>
  <c r="E59" i="1"/>
  <c r="E60" i="1" s="1"/>
  <c r="G59" i="1"/>
  <c r="C10" i="27" l="1"/>
  <c r="G17" i="18" s="1"/>
  <c r="G19" i="18" s="1"/>
  <c r="G21" i="18" s="1"/>
  <c r="G22" i="18" s="1"/>
  <c r="E63" i="1"/>
  <c r="F62" i="1" s="1"/>
  <c r="F63" i="1" s="1"/>
  <c r="G62" i="1" s="1"/>
  <c r="G63" i="1" s="1"/>
  <c r="I63" i="1"/>
  <c r="I60" i="1"/>
  <c r="G60" i="1"/>
</calcChain>
</file>

<file path=xl/comments1.xml><?xml version="1.0" encoding="utf-8"?>
<comments xmlns="http://schemas.openxmlformats.org/spreadsheetml/2006/main">
  <authors>
    <author/>
  </authors>
  <commentList>
    <comment ref="C17" authorId="0" shapeId="0">
      <text>
        <r>
          <rPr>
            <b/>
            <sz val="8"/>
            <color indexed="8"/>
            <rFont val="Tahoma"/>
            <family val="2"/>
            <charset val="1"/>
          </rPr>
          <t xml:space="preserve">salary with ph and hoa 
</t>
        </r>
      </text>
    </comment>
    <comment ref="C18" authorId="0" shapeId="0">
      <text>
        <r>
          <rPr>
            <b/>
            <sz val="8"/>
            <color indexed="8"/>
            <rFont val="Tahoma"/>
            <family val="2"/>
            <charset val="1"/>
          </rPr>
          <t xml:space="preserve">salary with ph and hoa 
</t>
        </r>
      </text>
    </comment>
    <comment ref="C28" authorId="0" shapeId="0">
      <text>
        <r>
          <rPr>
            <b/>
            <sz val="8"/>
            <color indexed="8"/>
            <rFont val="Tahoma"/>
            <family val="2"/>
            <charset val="1"/>
          </rPr>
          <t xml:space="preserve">ELEVADORES OTIS 
</t>
        </r>
      </text>
    </comment>
    <comment ref="C29" authorId="0" shapeId="0">
      <text>
        <r>
          <rPr>
            <sz val="8"/>
            <color indexed="8"/>
            <rFont val="Tahoma"/>
            <family val="2"/>
            <charset val="1"/>
          </rPr>
          <t xml:space="preserve">FUMIGACION EFECTIVOS 
</t>
        </r>
      </text>
    </comment>
    <comment ref="C30" authorId="0" shapeId="0">
      <text>
        <r>
          <rPr>
            <b/>
            <sz val="8"/>
            <color indexed="8"/>
            <rFont val="Tahoma"/>
            <family val="2"/>
            <charset val="1"/>
          </rPr>
          <t xml:space="preserve">LP GAS ZETA GAS
</t>
        </r>
      </text>
    </comment>
    <comment ref="C35" authorId="0" shapeId="0">
      <text>
        <r>
          <rPr>
            <sz val="8"/>
            <color indexed="8"/>
            <rFont val="Tahoma"/>
            <family val="2"/>
            <charset val="1"/>
          </rPr>
          <t xml:space="preserve">el delfin gardener
</t>
        </r>
      </text>
    </comment>
    <comment ref="C40" authorId="0" shapeId="0">
      <text>
        <r>
          <rPr>
            <b/>
            <sz val="8"/>
            <color indexed="8"/>
            <rFont val="Tahoma"/>
            <family val="2"/>
            <charset val="1"/>
          </rPr>
          <t xml:space="preserve">clean articles by pho2
</t>
        </r>
      </text>
    </comment>
    <comment ref="C42" authorId="0" shapeId="0">
      <text>
        <r>
          <rPr>
            <b/>
            <sz val="8"/>
            <color indexed="8"/>
            <rFont val="Tahoma"/>
            <family val="2"/>
            <charset val="1"/>
          </rPr>
          <t xml:space="preserve">all this bags are from phh2
</t>
        </r>
        <r>
          <rPr>
            <sz val="8"/>
            <color indexed="8"/>
            <rFont val="Tahoma"/>
            <family val="2"/>
            <charset val="1"/>
          </rPr>
          <t xml:space="preserve">
</t>
        </r>
      </text>
    </comment>
    <comment ref="C43" authorId="0" shapeId="0">
      <text>
        <r>
          <rPr>
            <b/>
            <sz val="8"/>
            <color indexed="8"/>
            <rFont val="Tahoma"/>
            <family val="2"/>
            <charset val="1"/>
          </rPr>
          <t xml:space="preserve">paper and all articles 
are from ph2
</t>
        </r>
        <r>
          <rPr>
            <sz val="8"/>
            <color indexed="8"/>
            <rFont val="Tahoma"/>
            <family val="2"/>
            <charset val="1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20" authorId="0" shapeId="0">
      <text>
        <r>
          <rPr>
            <b/>
            <sz val="8"/>
            <color indexed="8"/>
            <rFont val="Tahoma"/>
            <family val="2"/>
            <charset val="1"/>
          </rPr>
          <t xml:space="preserve">salary with ph and hoa 
</t>
        </r>
      </text>
    </comment>
  </commentList>
</comments>
</file>

<file path=xl/comments3.xml><?xml version="1.0" encoding="utf-8"?>
<comments xmlns="http://schemas.openxmlformats.org/spreadsheetml/2006/main">
  <authors>
    <author>El Cantil</author>
  </authors>
  <commentList>
    <comment ref="G63" authorId="0" shapeId="0">
      <text>
        <r>
          <rPr>
            <sz val="9"/>
            <color indexed="81"/>
            <rFont val="Tahoma"/>
            <family val="2"/>
          </rPr>
          <t>pago fact security guard from 2-1-to 2-15-2015 to 2-16 to 2-28-2015 February 2015 paid March 6-2015
$565.29 dlls</t>
        </r>
      </text>
    </comment>
    <comment ref="I63" authorId="0" shapeId="0">
      <text>
        <r>
          <rPr>
            <sz val="9"/>
            <color indexed="81"/>
            <rFont val="Tahoma"/>
            <family val="2"/>
          </rPr>
          <t xml:space="preserve">pago servicios de segurida d externo Marzo 1 al 15 y del a6 al 31 marzo 2015 pagado en abril 14/2015 tc 15.2213 dlls  623.67  </t>
        </r>
      </text>
    </comment>
    <comment ref="K63" authorId="0" shapeId="0">
      <text>
        <r>
          <rPr>
            <sz val="9"/>
            <color indexed="81"/>
            <rFont val="Tahoma"/>
            <family val="2"/>
          </rPr>
          <t xml:space="preserve">invoice paid # 1484-1518  night shift security services tc  15.2624  dlls $601.94
</t>
        </r>
      </text>
    </comment>
    <comment ref="I65" authorId="0" shapeId="0">
      <text>
        <r>
          <rPr>
            <sz val="9"/>
            <color indexed="81"/>
            <rFont val="Tahoma"/>
            <family val="2"/>
          </rPr>
          <t>Payrooll from March 2015, paid April 7-2015 tc 15.2647   DLLS $6340.34</t>
        </r>
      </text>
    </comment>
    <comment ref="K65" authorId="0" shapeId="0">
      <text>
        <r>
          <rPr>
            <sz val="9"/>
            <color indexed="81"/>
            <rFont val="Tahoma"/>
            <family val="2"/>
          </rPr>
          <t>payroll payment  from April-2015 reflected on May 12-2015 tc 15.2624
dlls $</t>
        </r>
      </text>
    </comment>
    <comment ref="G66" authorId="0" shapeId="0">
      <text>
        <r>
          <rPr>
            <sz val="9"/>
            <color indexed="81"/>
            <rFont val="Tahoma"/>
            <family val="2"/>
          </rPr>
          <t xml:space="preserve">pago hora extra Octavio por trabajar horas extras en reparacion fuga de agua tuberia de agua de sisterna sur tc 15.2960 Dlls $127.98
</t>
        </r>
      </text>
    </comment>
    <comment ref="I77" authorId="0" shapeId="0">
      <text>
        <r>
          <rPr>
            <sz val="9"/>
            <color indexed="81"/>
            <rFont val="Tahoma"/>
            <family val="2"/>
          </rPr>
          <t>Invoice  from account services Dec 2014- and January 2015 #538-539-
paid April 6-2015  tc 15.1206</t>
        </r>
      </text>
    </comment>
    <comment ref="K78" authorId="0" shapeId="0">
      <text>
        <r>
          <rPr>
            <sz val="9"/>
            <color indexed="81"/>
            <rFont val="Tahoma"/>
            <family val="2"/>
          </rPr>
          <t xml:space="preserve">pago servicios de notario  tc 15.2825 inv # </t>
        </r>
        <r>
          <rPr>
            <b/>
            <sz val="9"/>
            <color indexed="81"/>
            <rFont val="Tahoma"/>
            <family val="2"/>
          </rPr>
          <t xml:space="preserve">
$ dlls $2713.63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79" authorId="0" shapeId="0">
      <text>
        <r>
          <rPr>
            <sz val="9"/>
            <color indexed="81"/>
            <rFont val="Tahoma"/>
            <family val="2"/>
          </rPr>
          <t xml:space="preserve">balance due from part of payment made May 7/2015  pesos $41471.16
</t>
        </r>
      </text>
    </comment>
    <comment ref="I87" authorId="0" shapeId="0">
      <text>
        <r>
          <rPr>
            <sz val="9"/>
            <color indexed="81"/>
            <rFont val="Tahoma"/>
            <family val="2"/>
          </rPr>
          <t xml:space="preserve">March 2015 elevator maintenance   paid April 2-2015 tc  15.1206  dlls $1340.42
</t>
        </r>
      </text>
    </comment>
    <comment ref="K87" authorId="0" shapeId="0">
      <text>
        <r>
          <rPr>
            <sz val="9"/>
            <color indexed="81"/>
            <rFont val="Tahoma"/>
            <family val="2"/>
          </rPr>
          <t xml:space="preserve">elevators maintenance  paid may 12-2015 tc 
tc 15.2624  dlls 1327.96 dlls 
$1327.96
</t>
        </r>
      </text>
    </comment>
    <comment ref="G90" authorId="0" shapeId="0">
      <text>
        <r>
          <rPr>
            <sz val="9"/>
            <color indexed="81"/>
            <rFont val="Tahoma"/>
            <family val="2"/>
          </rPr>
          <t xml:space="preserve">tc  14.9862 Fumigation service  dlls $ 352.93
</t>
        </r>
      </text>
    </comment>
    <comment ref="I90" authorId="0" shapeId="0">
      <text>
        <r>
          <rPr>
            <sz val="9"/>
            <color indexed="81"/>
            <rFont val="Tahoma"/>
            <family val="2"/>
          </rPr>
          <t xml:space="preserve">Fumigation services south and north building 
tc 15.2947 dlls 345.84
</t>
        </r>
      </text>
    </comment>
    <comment ref="K91" authorId="0" shapeId="0">
      <text>
        <r>
          <rPr>
            <sz val="9"/>
            <color indexed="81"/>
            <rFont val="Tahoma"/>
            <family val="2"/>
          </rPr>
          <t>fumigation services -pago de servicios de fumigacion- tc 15.2624
pago fact #1327</t>
        </r>
      </text>
    </comment>
    <comment ref="K92" authorId="0" shapeId="0">
      <text>
        <r>
          <rPr>
            <sz val="9"/>
            <color indexed="81"/>
            <rFont val="Tahoma"/>
            <family val="2"/>
          </rPr>
          <t xml:space="preserve">payment difference between inv#1327-1328 tc 15.2624 
</t>
        </r>
      </text>
    </comment>
    <comment ref="G96" authorId="0" shapeId="0">
      <text>
        <r>
          <rPr>
            <sz val="9"/>
            <color indexed="81"/>
            <rFont val="Tahoma"/>
            <family val="2"/>
          </rPr>
          <t xml:space="preserve">tc 15.4003
</t>
        </r>
      </text>
    </comment>
    <comment ref="G97" authorId="0" shapeId="0">
      <text>
        <r>
          <rPr>
            <sz val="9"/>
            <color indexed="81"/>
            <rFont val="Tahoma"/>
            <family val="2"/>
          </rPr>
          <t xml:space="preserve">tc 15.16
</t>
        </r>
      </text>
    </comment>
    <comment ref="G98" authorId="0" shapeId="0">
      <text>
        <r>
          <rPr>
            <sz val="9"/>
            <color indexed="81"/>
            <rFont val="Tahoma"/>
            <family val="2"/>
          </rPr>
          <t xml:space="preserve">pago fact de marzo 2015 por $ 6547.50 mas un saldo pendiente por pagar de marzo 13-2015 por $1562.63 pesos  tc 15.2960 
</t>
        </r>
      </text>
    </comment>
    <comment ref="I99" authorId="0" shapeId="0">
      <text>
        <r>
          <rPr>
            <sz val="9"/>
            <color indexed="81"/>
            <rFont val="Tahoma"/>
            <family val="2"/>
          </rPr>
          <t xml:space="preserve">LP Gas for swimming pool heater tc 14.8003
</t>
        </r>
      </text>
    </comment>
    <comment ref="I100" authorId="0" shapeId="0">
      <text>
        <r>
          <rPr>
            <sz val="9"/>
            <color indexed="81"/>
            <rFont val="Tahoma"/>
            <family val="2"/>
          </rPr>
          <t xml:space="preserve">tc 15.38
</t>
        </r>
      </text>
    </comment>
    <comment ref="G104" authorId="0" shapeId="0">
      <text>
        <r>
          <rPr>
            <sz val="9"/>
            <color indexed="81"/>
            <rFont val="Tahoma"/>
            <family val="2"/>
          </rPr>
          <t xml:space="preserve">pago cfe  pesos tc 15.4192x 1 usd  cantil sur y norte  pagado ck #198 banamex 
</t>
        </r>
      </text>
    </comment>
    <comment ref="I105" authorId="0" shapeId="0">
      <text>
        <r>
          <rPr>
            <sz val="9"/>
            <color indexed="81"/>
            <rFont val="Tahoma"/>
            <family val="2"/>
          </rPr>
          <t xml:space="preserve"> tc 15.3128
</t>
        </r>
      </text>
    </comment>
    <comment ref="I106" authorId="0" shapeId="0">
      <text>
        <r>
          <rPr>
            <sz val="9"/>
            <color indexed="81"/>
            <rFont val="Tahoma"/>
            <family val="2"/>
          </rPr>
          <t xml:space="preserve">tc 15.3128
</t>
        </r>
      </text>
    </comment>
    <comment ref="K107" authorId="0" shapeId="0">
      <text>
        <r>
          <rPr>
            <sz val="9"/>
            <color indexed="81"/>
            <rFont val="Tahoma"/>
            <family val="2"/>
          </rPr>
          <t xml:space="preserve">tc 15.3737
</t>
        </r>
      </text>
    </comment>
    <comment ref="K108" authorId="0" shapeId="0">
      <text>
        <r>
          <rPr>
            <sz val="9"/>
            <color indexed="81"/>
            <rFont val="Tahoma"/>
            <family val="2"/>
          </rPr>
          <t xml:space="preserve">tc 15.3737
</t>
        </r>
      </text>
    </comment>
    <comment ref="G111" authorId="0" shapeId="0">
      <text>
        <r>
          <rPr>
            <sz val="9"/>
            <color indexed="81"/>
            <rFont val="Tahoma"/>
            <family val="2"/>
          </rPr>
          <t xml:space="preserve">tc 14.95 x 1 usd 
pago mens, serv, senial de tv 
</t>
        </r>
      </text>
    </comment>
    <comment ref="I112" authorId="0" shapeId="0">
      <text>
        <r>
          <rPr>
            <sz val="9"/>
            <color indexed="81"/>
            <rFont val="Tahoma"/>
            <family val="2"/>
          </rPr>
          <t xml:space="preserve">tc 15.1206
</t>
        </r>
      </text>
    </comment>
    <comment ref="I113" authorId="0" shapeId="0">
      <text>
        <r>
          <rPr>
            <sz val="9"/>
            <color indexed="81"/>
            <rFont val="Tahoma"/>
            <family val="2"/>
          </rPr>
          <t xml:space="preserve">May 2015 tv maintenance signal  paid in advance  ,paid  April 29-2015 tc 1.1542
</t>
        </r>
      </text>
    </comment>
    <comment ref="I114" authorId="0" shapeId="0">
      <text>
        <r>
          <rPr>
            <sz val="9"/>
            <color indexed="81"/>
            <rFont val="Tahoma"/>
            <family val="2"/>
          </rPr>
          <t xml:space="preserve">tc 15.1542
</t>
        </r>
      </text>
    </comment>
    <comment ref="G117" authorId="0" shapeId="0">
      <text>
        <r>
          <rPr>
            <sz val="9"/>
            <color indexed="81"/>
            <rFont val="Tahoma"/>
            <family val="2"/>
          </rPr>
          <t xml:space="preserve">water bill period 1/22-2015 to 2-25-2015 
$35391.04 +38161.97
dlls 4849.03 paid March 6-2015 tc 15.1686 $4849.03
</t>
        </r>
      </text>
    </comment>
    <comment ref="I117" authorId="0" shapeId="0">
      <text>
        <r>
          <rPr>
            <sz val="9"/>
            <color indexed="81"/>
            <rFont val="Tahoma"/>
            <family val="2"/>
          </rPr>
          <t xml:space="preserve">tc 14.8003  dlls $3543.32
</t>
        </r>
      </text>
    </comment>
    <comment ref="K117" authorId="0" shapeId="0">
      <text>
        <r>
          <rPr>
            <sz val="9"/>
            <color indexed="81"/>
            <rFont val="Tahoma"/>
            <family val="2"/>
          </rPr>
          <t>water bill  tc  15.4940
$3167.48</t>
        </r>
      </text>
    </comment>
    <comment ref="G123" authorId="0" shapeId="0">
      <text>
        <r>
          <rPr>
            <sz val="9"/>
            <color indexed="81"/>
            <rFont val="Tahoma"/>
            <family val="2"/>
          </rPr>
          <t>tc 14.95x 1 usd
february invoice payment</t>
        </r>
      </text>
    </comment>
    <comment ref="L123" authorId="0" shapeId="0">
      <text>
        <r>
          <rPr>
            <sz val="9"/>
            <color indexed="81"/>
            <rFont val="Tahoma"/>
            <family val="2"/>
          </rPr>
          <t xml:space="preserve">
June will reflec the other payments made from April and May 2015
</t>
        </r>
      </text>
    </comment>
    <comment ref="G130" authorId="0" shapeId="0">
      <text>
        <r>
          <rPr>
            <sz val="9"/>
            <color indexed="81"/>
            <rFont val="Tahoma"/>
            <family val="2"/>
          </rPr>
          <t xml:space="preserve">factura por compra de rollos de papel de banio y servilletas de papel de mano tc15.2960  dls $26.67
</t>
        </r>
      </text>
    </comment>
    <comment ref="I130" authorId="0" shapeId="0">
      <text>
        <r>
          <rPr>
            <sz val="9"/>
            <color indexed="81"/>
            <rFont val="Tahoma"/>
            <family val="2"/>
          </rPr>
          <t>hand napkins and roll toilet paper $
tc 14.8003  dls $63.85</t>
        </r>
      </text>
    </comment>
    <comment ref="I131" authorId="0" shapeId="0">
      <text>
        <r>
          <rPr>
            <sz val="9"/>
            <color indexed="81"/>
            <rFont val="Tahoma"/>
            <family val="2"/>
          </rPr>
          <t xml:space="preserve">purchas of salt for swimming pool system.
Sacos de 50 kgs  tc 15.2547
</t>
        </r>
      </text>
    </comment>
    <comment ref="G138" authorId="0" shapeId="0">
      <text>
        <r>
          <rPr>
            <sz val="9"/>
            <color indexed="81"/>
            <rFont val="Tahoma"/>
            <family val="2"/>
          </rPr>
          <t xml:space="preserve">tc 15.4452
</t>
        </r>
      </text>
    </comment>
    <comment ref="G139" authorId="0" shapeId="0">
      <text>
        <r>
          <rPr>
            <sz val="9"/>
            <color indexed="81"/>
            <rFont val="Tahoma"/>
            <family val="2"/>
          </rPr>
          <t>tc 
15.4452  dlls $691.55</t>
        </r>
      </text>
    </comment>
    <comment ref="K139" authorId="0" shapeId="0">
      <text>
        <r>
          <rPr>
            <sz val="9"/>
            <color indexed="81"/>
            <rFont val="Tahoma"/>
            <family val="2"/>
          </rPr>
          <t xml:space="preserve">Pago basura  sur y norte 
periodo  tc 15.2825
</t>
        </r>
      </text>
    </comment>
    <comment ref="G146" authorId="0" shapeId="0">
      <text>
        <r>
          <rPr>
            <b/>
            <sz val="9"/>
            <color indexed="81"/>
            <rFont val="Tahoma"/>
            <family val="2"/>
          </rPr>
          <t>tc 15.40x 1 compra de luces led para instalar en palmeras de la playa 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147" authorId="0" shapeId="0">
      <text>
        <r>
          <rPr>
            <sz val="9"/>
            <color indexed="81"/>
            <rFont val="Tahoma"/>
            <family val="2"/>
          </rPr>
          <t xml:space="preserve">compra de lamparas y balastros para instalars sotano sur tc 15.40 x 1
</t>
        </r>
      </text>
    </comment>
    <comment ref="G148" authorId="0" shapeId="0">
      <text>
        <r>
          <rPr>
            <b/>
            <sz val="9"/>
            <color indexed="81"/>
            <rFont val="Tahoma"/>
            <family val="2"/>
          </rPr>
          <t>purchase paint from comex to use in common areas tc 15.4003x 1 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149" authorId="0" shapeId="0">
      <text>
        <r>
          <rPr>
            <b/>
            <sz val="9"/>
            <color indexed="81"/>
            <rFont val="Tahoma"/>
            <family val="2"/>
          </rPr>
          <t>tc 15.44:</t>
        </r>
        <r>
          <rPr>
            <sz val="9"/>
            <color indexed="81"/>
            <rFont val="Tahoma"/>
            <family val="2"/>
          </rPr>
          <t xml:space="preserve">
lock for garbage container  outside north building  tc 15.4405  
t</t>
        </r>
      </text>
    </comment>
    <comment ref="G150" authorId="0" shapeId="0">
      <text>
        <r>
          <rPr>
            <sz val="9"/>
            <color indexed="81"/>
            <rFont val="Tahoma"/>
            <family val="2"/>
          </rPr>
          <t xml:space="preserve">tc 15.4445
</t>
        </r>
      </text>
    </comment>
    <comment ref="G151" authorId="0" shapeId="0">
      <text>
        <r>
          <rPr>
            <sz val="9"/>
            <color indexed="81"/>
            <rFont val="Tahoma"/>
            <family val="2"/>
          </rPr>
          <t xml:space="preserve">tc 14.9863
</t>
        </r>
      </text>
    </comment>
    <comment ref="G152" authorId="0" shapeId="0">
      <text>
        <r>
          <rPr>
            <sz val="9"/>
            <color indexed="81"/>
            <rFont val="Tahoma"/>
            <family val="2"/>
          </rPr>
          <t xml:space="preserve">tc 15.26 x 1 usd 
pendiente factura
</t>
        </r>
      </text>
    </comment>
    <comment ref="G153" authorId="0" shapeId="0">
      <text>
        <r>
          <rPr>
            <b/>
            <sz val="9"/>
            <color indexed="81"/>
            <rFont val="Tahoma"/>
            <family val="2"/>
          </rPr>
          <t>fact del exito 
compra de valvuals bola 3-20-2015 tc 15.2960</t>
        </r>
      </text>
    </comment>
    <comment ref="I154" authorId="0" shapeId="0">
      <text>
        <r>
          <rPr>
            <sz val="9"/>
            <color indexed="81"/>
            <rFont val="Tahoma"/>
            <family val="2"/>
          </rPr>
          <t xml:space="preserve">tc 15.1206
</t>
        </r>
      </text>
    </comment>
    <comment ref="I155" authorId="0" shapeId="0">
      <text>
        <r>
          <rPr>
            <sz val="9"/>
            <color indexed="81"/>
            <rFont val="Tahoma"/>
            <family val="2"/>
          </rPr>
          <t xml:space="preserve">flete por compra de valvulas de agua  tc 15.1706
</t>
        </r>
      </text>
    </comment>
    <comment ref="I156" authorId="0" shapeId="0">
      <text>
        <r>
          <rPr>
            <b/>
            <sz val="9"/>
            <color indexed="81"/>
            <rFont val="Tahoma"/>
            <family val="2"/>
          </rPr>
          <t>compra de pintura para uso en trabajos de pintura de hoa , puertas,muros ,plafones ,Areas comunes ,etc  tc 15.2947</t>
        </r>
      </text>
    </comment>
    <comment ref="I157" authorId="0" shapeId="0">
      <text>
        <r>
          <rPr>
            <sz val="9"/>
            <color indexed="81"/>
            <rFont val="Tahoma"/>
            <family val="2"/>
          </rPr>
          <t xml:space="preserve">15.2947 
</t>
        </r>
      </text>
    </comment>
    <comment ref="I158" authorId="0" shapeId="0">
      <text>
        <r>
          <rPr>
            <sz val="9"/>
            <color indexed="81"/>
            <rFont val="Tahoma"/>
            <family val="2"/>
          </rPr>
          <t xml:space="preserve">tc 15.2455
</t>
        </r>
      </text>
    </comment>
    <comment ref="K159" authorId="0" shapeId="0">
      <text>
        <r>
          <rPr>
            <sz val="9"/>
            <color indexed="81"/>
            <rFont val="Tahoma"/>
            <family val="2"/>
          </rPr>
          <t xml:space="preserve">saldo a pagar fact pinturas comex  #1327-1328 tc 
:15.2624tc
</t>
        </r>
      </text>
    </comment>
    <comment ref="K160" authorId="0" shapeId="0">
      <text>
        <r>
          <rPr>
            <sz val="9"/>
            <color indexed="81"/>
            <rFont val="Tahoma"/>
            <family val="2"/>
          </rPr>
          <t>fact -inv37754-7714  tc 
15.3581</t>
        </r>
      </text>
    </comment>
    <comment ref="K161" authorId="0" shapeId="0">
      <text>
        <r>
          <rPr>
            <sz val="9"/>
            <color indexed="81"/>
            <rFont val="Tahoma"/>
            <family val="2"/>
          </rPr>
          <t xml:space="preserve">tc 15.3581
</t>
        </r>
      </text>
    </comment>
  </commentList>
</comments>
</file>

<file path=xl/sharedStrings.xml><?xml version="1.0" encoding="utf-8"?>
<sst xmlns="http://schemas.openxmlformats.org/spreadsheetml/2006/main" count="540" uniqueCount="404">
  <si>
    <t>1 st QUARTER</t>
  </si>
  <si>
    <t>2nd QUARTER</t>
  </si>
  <si>
    <t>3nd QUARTER</t>
  </si>
  <si>
    <t>4nd QUARTER</t>
  </si>
  <si>
    <t>YEAR</t>
  </si>
  <si>
    <t>SEP, OCT, NOV</t>
  </si>
  <si>
    <t>DEC, JAN, FEB</t>
  </si>
  <si>
    <t>MAR, APR, MAY</t>
  </si>
  <si>
    <t>JUN, JUL, AUG</t>
  </si>
  <si>
    <t>INCOMES</t>
  </si>
  <si>
    <t>ACTUAL</t>
  </si>
  <si>
    <t>SOUTH</t>
  </si>
  <si>
    <t>NORTH</t>
  </si>
  <si>
    <t>EXPENSES</t>
  </si>
  <si>
    <t xml:space="preserve">Sueldo Mozos   ( 3 ) </t>
  </si>
  <si>
    <t>Sueldo Veladores  (7)</t>
  </si>
  <si>
    <t>Sueldo Gerente</t>
  </si>
  <si>
    <t xml:space="preserve">alberquero (1) </t>
  </si>
  <si>
    <t xml:space="preserve">Elevator Maintenance </t>
  </si>
  <si>
    <t xml:space="preserve">Fumigation </t>
  </si>
  <si>
    <t>LP Gas</t>
  </si>
  <si>
    <t>Garden Maintenance</t>
  </si>
  <si>
    <t>ALBERCA</t>
  </si>
  <si>
    <t xml:space="preserve">Pool chemicals </t>
  </si>
  <si>
    <t xml:space="preserve">Soap Liquid and Supplies </t>
  </si>
  <si>
    <t xml:space="preserve"> Black Plastic Bag  for garbage </t>
  </si>
  <si>
    <t xml:space="preserve">Toilet paper  and paper towels for the half guest bathroom </t>
  </si>
  <si>
    <t>Administración y contabilidad (Administration  Account)</t>
  </si>
  <si>
    <t xml:space="preserve">TV CABLE SYSTEM </t>
  </si>
  <si>
    <t xml:space="preserve">Agua (CAPA) </t>
  </si>
  <si>
    <t>10% PAYMENT EXTRA FOR RESTAURANT</t>
  </si>
  <si>
    <t xml:space="preserve">IMPUESTOS </t>
  </si>
  <si>
    <t>zona federal / cuotas y derechos</t>
  </si>
  <si>
    <t>recoja de basura</t>
  </si>
  <si>
    <t>Suma Totales</t>
  </si>
  <si>
    <t>CONCEPTO</t>
  </si>
  <si>
    <t>DEBIT</t>
  </si>
  <si>
    <t>CREDIT</t>
  </si>
  <si>
    <t>L-A</t>
  </si>
  <si>
    <t>L-B</t>
  </si>
  <si>
    <t>L-C</t>
  </si>
  <si>
    <t>3-A</t>
  </si>
  <si>
    <t>3-B</t>
  </si>
  <si>
    <t>3-C</t>
  </si>
  <si>
    <t>4-B</t>
  </si>
  <si>
    <t>4-C</t>
  </si>
  <si>
    <t>5-A</t>
  </si>
  <si>
    <t>5-B</t>
  </si>
  <si>
    <t>5-C</t>
  </si>
  <si>
    <t>6-A</t>
  </si>
  <si>
    <t>6-B</t>
  </si>
  <si>
    <t>6-C</t>
  </si>
  <si>
    <t>7-A</t>
  </si>
  <si>
    <t>7-B</t>
  </si>
  <si>
    <t>7-C</t>
  </si>
  <si>
    <t>PH-A</t>
  </si>
  <si>
    <t>PH-B</t>
  </si>
  <si>
    <t>PH-C</t>
  </si>
  <si>
    <t xml:space="preserve">LA-N </t>
  </si>
  <si>
    <t xml:space="preserve">LB-N </t>
  </si>
  <si>
    <t xml:space="preserve">LC-N </t>
  </si>
  <si>
    <t>LD-N</t>
  </si>
  <si>
    <t>2A-N</t>
  </si>
  <si>
    <t>2B-N</t>
  </si>
  <si>
    <t>2C-N</t>
  </si>
  <si>
    <t>3A-N</t>
  </si>
  <si>
    <t>3B-N</t>
  </si>
  <si>
    <t>3C-N</t>
  </si>
  <si>
    <t>4A-N</t>
  </si>
  <si>
    <t xml:space="preserve">4B-N </t>
  </si>
  <si>
    <t xml:space="preserve">4C-N </t>
  </si>
  <si>
    <t>5A-N</t>
  </si>
  <si>
    <t>5B-N</t>
  </si>
  <si>
    <t>5C-N</t>
  </si>
  <si>
    <t>6A-N</t>
  </si>
  <si>
    <t xml:space="preserve">6B-N </t>
  </si>
  <si>
    <t>6C-N</t>
  </si>
  <si>
    <t>7A-N</t>
  </si>
  <si>
    <t xml:space="preserve">7B-N </t>
  </si>
  <si>
    <t xml:space="preserve">7C-N </t>
  </si>
  <si>
    <t xml:space="preserve">7D-N </t>
  </si>
  <si>
    <t xml:space="preserve">PHA-N </t>
  </si>
  <si>
    <t xml:space="preserve">PHB-N </t>
  </si>
  <si>
    <t xml:space="preserve">PHC-N </t>
  </si>
  <si>
    <t>Anexos</t>
  </si>
  <si>
    <t>der 01</t>
  </si>
  <si>
    <t>der 02</t>
  </si>
  <si>
    <t>der 04</t>
  </si>
  <si>
    <t>Bank Commissions  /Comision del banco</t>
  </si>
  <si>
    <t>CONCEPT</t>
  </si>
  <si>
    <t>ACCOUNTS PAYABLE</t>
  </si>
  <si>
    <t>ASSETS</t>
  </si>
  <si>
    <t>AMOUNT</t>
  </si>
  <si>
    <t>SOCIAL SECURITY</t>
  </si>
  <si>
    <t>TAXES PAYABLE</t>
  </si>
  <si>
    <t>Profit (loss) Quarter</t>
  </si>
  <si>
    <t>Accumulated Profit  (loss)</t>
  </si>
  <si>
    <t>POOL</t>
  </si>
  <si>
    <t>CHEMICALS</t>
  </si>
  <si>
    <t>ELECTRIC</t>
  </si>
  <si>
    <t>CITY  WATER</t>
  </si>
  <si>
    <t>THE SMITH AND WENSVEEN VACATION RENTAL, LLC</t>
  </si>
  <si>
    <t>EL CANTIL CONDOMINIOS SA DE CV</t>
  </si>
  <si>
    <t>SOL Y LUNA INVESTMENTS, LLC</t>
  </si>
  <si>
    <t>EL CANTIL 4B, LLC</t>
  </si>
  <si>
    <t>EL CANTIL 6BS PROPERTIES, LLC</t>
  </si>
  <si>
    <t>TMJE PROPERTIES, LLC</t>
  </si>
  <si>
    <t>GUSTAVO VILDOSOLA RAMOS</t>
  </si>
  <si>
    <t>PURISCH PROPERTIES, LLC</t>
  </si>
  <si>
    <t>KANDY JEAN STAHL</t>
  </si>
  <si>
    <t>RAMON VILLANUEVA LOPEZ</t>
  </si>
  <si>
    <t>ROBERTH LEE BALGENORTH, MICHAELA EDITH ELLA BALGENORT, SIDNEY CHARLES STOLPER</t>
  </si>
  <si>
    <t>DORIS HOLTER</t>
  </si>
  <si>
    <t>EL CANTIL HOA AC, GENERAL</t>
  </si>
  <si>
    <t>Previous Balance  Aug 31,2012</t>
  </si>
  <si>
    <t>DANIEL JOSEPH KLIETHERMES AND COLLEN FAYE KLIETHERMES</t>
  </si>
  <si>
    <t>JAIME ALBERTO OLMO AND NORMA IRIS PEDRAZA</t>
  </si>
  <si>
    <t>WILLIAM MARTIN BRYAN AND HEATHER LYNNE BRYAN</t>
  </si>
  <si>
    <t>LYNN SUSAN KAY AND MARK EDWARD KAY</t>
  </si>
  <si>
    <t>ROBERT WALTER SCHOENTHALER AND MARY FORSTER SCHOENTHALER</t>
  </si>
  <si>
    <t>JERRY ALAN JACOBS AND DIANE LYN JACOBS</t>
  </si>
  <si>
    <t>JOAN HILDA BACZYNSKI AND GEORGE JOHN BACZYNSKI</t>
  </si>
  <si>
    <t>JEAN MARIE BRILL AND MICHAEL JON BRILL</t>
  </si>
  <si>
    <t>THOMAS RICHARD KIECKHAFER AND TRISHA LEE KIECKHAPER</t>
  </si>
  <si>
    <t>REGINA BONESO AND ROBERT MITCHELL BONESO</t>
  </si>
  <si>
    <t>MICHAEL EDWARD JENSSEN</t>
  </si>
  <si>
    <t>EL CANTIL S.A. DE C.V.</t>
  </si>
  <si>
    <t>HOA GENERAL</t>
  </si>
  <si>
    <t>SERVICES</t>
  </si>
  <si>
    <t xml:space="preserve">DAILY GENERAL MAINTENANCE </t>
  </si>
  <si>
    <t xml:space="preserve">Iva  Tax </t>
  </si>
  <si>
    <t>supplies clean articles</t>
  </si>
  <si>
    <t>RETENCION ISR</t>
  </si>
  <si>
    <t>LIABILITIES + PROFIT (LOSS)</t>
  </si>
  <si>
    <t>CONDO FEE</t>
  </si>
  <si>
    <t>ANNUAL STATEMENT  2012-2013</t>
  </si>
  <si>
    <t>Exchange rate</t>
  </si>
  <si>
    <t>HOA GENERAL ACCOUNT</t>
  </si>
  <si>
    <t>NET LOSS</t>
  </si>
  <si>
    <t>EL CANTIL HOA, A.C., GENERAL ACCOUNT</t>
  </si>
  <si>
    <t>NET LOSS 2011-2012</t>
  </si>
  <si>
    <t>NET LOSS 2012-2013</t>
  </si>
  <si>
    <t>HOA banamex 9003904 DLLS</t>
  </si>
  <si>
    <t>HOA banamex 1266696 M.N.</t>
  </si>
  <si>
    <t>TOTAL BANK</t>
  </si>
  <si>
    <t xml:space="preserve"> </t>
  </si>
  <si>
    <t xml:space="preserve">   PAYABLE TO  RESERVE ACCT</t>
  </si>
  <si>
    <t>Balance Sheet</t>
  </si>
  <si>
    <t xml:space="preserve">P&amp;L , STATEMENT </t>
  </si>
  <si>
    <t>RESERVE</t>
  </si>
  <si>
    <t>DIFERENCE EXCHANGE RATE</t>
  </si>
  <si>
    <t>GM</t>
  </si>
  <si>
    <t>OTHERS</t>
  </si>
  <si>
    <t>BEACH REPAIR</t>
  </si>
  <si>
    <t>HOA RESERVE 3Q</t>
  </si>
  <si>
    <t>HOA RESEVE 2Q</t>
  </si>
  <si>
    <t>TOTAL NET OR LOSS</t>
  </si>
  <si>
    <t>HOA GENERAL, A.C.</t>
  </si>
  <si>
    <t>CONCILIACION BANCARIA</t>
  </si>
  <si>
    <t>DEPOSITOS</t>
  </si>
  <si>
    <t>BEGINING</t>
  </si>
  <si>
    <t>HOA RESERVE 3904 DLLS</t>
  </si>
  <si>
    <t>PRIMA GROUP</t>
  </si>
  <si>
    <t>COZ CONSTRU 3963 DLLS</t>
  </si>
  <si>
    <t>PRIMA HOLDING 2 3955 DLLS</t>
  </si>
  <si>
    <t>PRIMA HOLDING 2 3947 DLLS</t>
  </si>
  <si>
    <t>PURISCH</t>
  </si>
  <si>
    <t>EFECTIVO</t>
  </si>
  <si>
    <t>RETIROS</t>
  </si>
  <si>
    <t>HOA GENERAL 6696 MN</t>
  </si>
  <si>
    <t>PRIMA HOLDING 1 3947 DLLS</t>
  </si>
  <si>
    <t>PRIMA HOLDING 2 MN</t>
  </si>
  <si>
    <t>COZ CONSTRU 5870 MN</t>
  </si>
  <si>
    <t>PRIMA GROUP 5159 MN</t>
  </si>
  <si>
    <t>PRIMA GROUP 3890 DLLS</t>
  </si>
  <si>
    <t>ORDEN DE PAGO</t>
  </si>
  <si>
    <t>SALDO FINAL 9003904</t>
  </si>
  <si>
    <t>HOA RESERVA 3912 DLLS</t>
  </si>
  <si>
    <t>HOA GENERAL 3904 DLLS</t>
  </si>
  <si>
    <t>EL CANTIL CONDO 8944 MN</t>
  </si>
  <si>
    <t>DEPOSITO EFECTIVO</t>
  </si>
  <si>
    <t>DEPOSITO MIXTO</t>
  </si>
  <si>
    <t>CONVAMEX</t>
  </si>
  <si>
    <t>ELMAR EVERARDO VERA</t>
  </si>
  <si>
    <t>MANUEL JESUS UC BOTE</t>
  </si>
  <si>
    <t>SALDO FINAL 4667086</t>
  </si>
  <si>
    <t>SALDO FINAL EN DLLS</t>
  </si>
  <si>
    <t>SALDO EN BANCOS AT 31/AUGUST 2013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</si>
  <si>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</si>
  <si>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</si>
  <si>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</si>
  <si>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</si>
  <si>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</si>
  <si>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</si>
  <si>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</si>
  <si>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</si>
  <si>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</si>
  <si>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</si>
  <si>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</si>
  <si>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</si>
  <si>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4th QUARTER</t>
  </si>
  <si>
    <t>CH:004</t>
  </si>
  <si>
    <t>COMISIONES</t>
  </si>
  <si>
    <t>COMISIONES BANCARIAS</t>
  </si>
  <si>
    <t>COZ CONSTRU 870</t>
  </si>
  <si>
    <t>GREGORIO MENDOZA</t>
  </si>
  <si>
    <t>JOSE MARIA FERNANDEZ</t>
  </si>
  <si>
    <t>DATE</t>
  </si>
  <si>
    <t>LP GAS</t>
  </si>
  <si>
    <t>ELEVATOR</t>
  </si>
  <si>
    <t>holbox SA de CV</t>
  </si>
  <si>
    <t>EL CANTIL ADMIN</t>
  </si>
  <si>
    <t>GARDERNER SERVICES</t>
  </si>
  <si>
    <t>EXTERNAL TELEPHONE SERVICE AND REPAIR</t>
  </si>
  <si>
    <t xml:space="preserve">BANK </t>
  </si>
  <si>
    <t>Salary Engineer  (I) Part time</t>
  </si>
  <si>
    <t>Salary Engineer  (II) Part time</t>
  </si>
  <si>
    <t>3% s/nomina</t>
  </si>
  <si>
    <t>retencion ISPT</t>
  </si>
  <si>
    <t>social security</t>
  </si>
  <si>
    <t>Electric</t>
  </si>
  <si>
    <t>Tv cable system</t>
  </si>
  <si>
    <t>External telephone service and repair</t>
  </si>
  <si>
    <t>SUELDOS Y SALARIOS, IMPUESTOS</t>
  </si>
  <si>
    <t>BANK</t>
  </si>
  <si>
    <t>comisiones bancarias</t>
  </si>
  <si>
    <t>MANTENIMIENTO EN GENERAL</t>
  </si>
  <si>
    <t>Coz constru</t>
  </si>
  <si>
    <t>x</t>
  </si>
  <si>
    <t>DUTY</t>
  </si>
  <si>
    <t>LICENCIAS</t>
  </si>
  <si>
    <t xml:space="preserve">BUILDING INSURANCE </t>
  </si>
  <si>
    <t>MANANA 4A EL CANTIL SUR, S DE RL DE CV</t>
  </si>
  <si>
    <t>SID STOLPER</t>
  </si>
  <si>
    <t>FRANK DOONAN</t>
  </si>
  <si>
    <t>JOSEPH CIOTTI</t>
  </si>
  <si>
    <t>GORDON SWANSON</t>
  </si>
  <si>
    <t>CRISTOPHER MICHAEL SUTTON Y CAROLYN JANE SUTTON</t>
  </si>
  <si>
    <t>PAYMENTS DEBITS</t>
  </si>
  <si>
    <t xml:space="preserve">DISCOUNT FOR KANDY PREPARE WATER BILLS </t>
  </si>
  <si>
    <t>PRIVATE SECURITY COMPANY INC IVA</t>
  </si>
  <si>
    <t>GRUPO CONTABLE INTREGAL</t>
  </si>
  <si>
    <t>ADMINISTRATION COSTS</t>
  </si>
  <si>
    <t>IVA</t>
  </si>
  <si>
    <t>TOTAl</t>
  </si>
  <si>
    <t xml:space="preserve">WATER BILL DEPOSIT FOR INDIVIDUAL BILLING PAID INTO HOA ACT  </t>
  </si>
  <si>
    <t>SIGN</t>
  </si>
  <si>
    <t>Acrylic signs /Letreros de acrilico para senializacion</t>
  </si>
  <si>
    <t xml:space="preserve">MISCELLANEOUS </t>
  </si>
  <si>
    <t xml:space="preserve">pesos to usd </t>
  </si>
  <si>
    <t>pesos to usd</t>
  </si>
  <si>
    <t>usd</t>
  </si>
  <si>
    <t xml:space="preserve">Axa seguros /Insurance for the building </t>
  </si>
  <si>
    <t xml:space="preserve">4A </t>
  </si>
  <si>
    <t>9B N</t>
  </si>
  <si>
    <t>9A N</t>
  </si>
  <si>
    <t xml:space="preserve">paulino delfin barrios </t>
  </si>
  <si>
    <t xml:space="preserve">Lp Gas for swimming pool heater -Gas lp para calendor de agua de alberca </t>
  </si>
  <si>
    <t>FUMIGATION-</t>
  </si>
  <si>
    <t xml:space="preserve">paulino delfin barrios-gardener services and maintenance -servicio y mantenimiento de jardineria </t>
  </si>
  <si>
    <t>CLEANING SUPPLIES  Paper towels for hand  and Toilet paper-Toallas de papel para mano y rollo de papel para banio</t>
  </si>
  <si>
    <t>HOA ACCOUNTING COMPANY</t>
  </si>
  <si>
    <t>ZONA FEDERAL / pago de uso y goce de zona fedral / playa</t>
  </si>
  <si>
    <t>BUDGET BALANCE  3rd  QRTR ,MARCH-APRIL-MAY-2015</t>
  </si>
  <si>
    <t xml:space="preserve">      Hugo Salazar monthly maintenance tv cable service-Pago mensual de mantenimiento sistema tv  March-2015</t>
  </si>
  <si>
    <t>March2-2015</t>
  </si>
  <si>
    <t>March 2-2015</t>
  </si>
  <si>
    <t xml:space="preserve">Purchase of hose led light- Compra de manguera de luces led para instalar en la playa </t>
  </si>
  <si>
    <t>March 13-2015</t>
  </si>
  <si>
    <t xml:space="preserve">Purchase electrical material, lights ballast, etc. Compra de material electrico lamparas flourecentes y ballastros </t>
  </si>
  <si>
    <t xml:space="preserve">Purchase paint to use in the biulding -common areas -Compra de pintura para uso en edificio areas comunes </t>
  </si>
  <si>
    <t>March6-2015</t>
  </si>
  <si>
    <t>March-6-2015</t>
  </si>
  <si>
    <t>March 12-2015</t>
  </si>
  <si>
    <t xml:space="preserve">TRASH SERVICE from the south and north building-Pago servicio recoja de basura </t>
  </si>
  <si>
    <t>March-12-2015</t>
  </si>
  <si>
    <t>work paint  common areas, hallway,ceiling,walls etc,/Trabajos de pintura en areas comunes , pasillos, techos-plafones,paredes,etc</t>
  </si>
  <si>
    <t>March-9-2015</t>
  </si>
  <si>
    <t>swimming pool cleaning water  filters -Limpieza de filtros de agua de alberca</t>
  </si>
  <si>
    <t xml:space="preserve">gas valve -compra de valvula de gas para tanque </t>
  </si>
  <si>
    <t xml:space="preserve">water meter cover -Tapa para proteger medidor de agua </t>
  </si>
  <si>
    <t xml:space="preserve">mason patching jobs-Trabajos de albanil -resanar agujeros </t>
  </si>
  <si>
    <t>Work paint outside terraces and exterior doors -trabajos de pintura en etrrazas y puertas exteriores</t>
  </si>
  <si>
    <t xml:space="preserve">Water leaking for rupture pipe-Fuga de agua , reparacion por ruptura de tuberia </t>
  </si>
  <si>
    <t xml:space="preserve">paint  job- trabajos de pintura exterior en balcon arco y plafon </t>
  </si>
  <si>
    <t>March-3-2015</t>
  </si>
  <si>
    <t xml:space="preserve">Paint job outside terrace and exterior door phcn -pintar terraza exterior y puerta exterior PHCN </t>
  </si>
  <si>
    <t xml:space="preserve">Work paint -exterior door from 5C N-Trabajos de  pintura de puerta 5C N </t>
  </si>
  <si>
    <t xml:space="preserve">     Work paint exterior walls and terrace 6A N-Trabajos de pintura en muro y terraza exterior 6A N</t>
  </si>
  <si>
    <t xml:space="preserve">   Work paint exterior door 6A N-Trabajos de pintura en puerta exterior 6A N </t>
  </si>
  <si>
    <t xml:space="preserve">   Work paint exterior door 4A N-Trabajos de pintura en puerta exterior 4A N </t>
  </si>
  <si>
    <t xml:space="preserve">Work paint outside  ceiling 5AS-Trabajos de pintura en plafon-techo exterior </t>
  </si>
  <si>
    <t xml:space="preserve">light bulbs in south hallways  regular bulb lights -and cable clips Instalacion de focos regulares en pasillos sur  y sujetadores de cable </t>
  </si>
  <si>
    <t>Paintwork -Repainting exterior door -Trabajos de pintura en puerta exterior 2AN</t>
  </si>
  <si>
    <t>Paint job terraces -Trabajos de pintura en terraza exterior 2AN</t>
  </si>
  <si>
    <t>April 2-2015</t>
  </si>
  <si>
    <t xml:space="preserve">Paintwork -Repainting exterior door -Trabajos de pintura en puerta exterior PHBS </t>
  </si>
  <si>
    <t xml:space="preserve">Paint job terrace -Trabajos de pintura en terraza exterior 6BS </t>
  </si>
  <si>
    <t xml:space="preserve">change  pressure switch-Cambiar interruptor de presion </t>
  </si>
  <si>
    <t>April-6-2015</t>
  </si>
  <si>
    <t>April 7-2015</t>
  </si>
  <si>
    <t xml:space="preserve">change and install a new flourecent lamp-Cambio e instalacion de una lampara florecente </t>
  </si>
  <si>
    <t>Paint job-exterior door 7BS -Trabajos de pintura en puerta exterior  7B S 3-19-2015</t>
  </si>
  <si>
    <t xml:space="preserve">Paint job-exterior door and terrace 7C S -Trabajos de pintura en puerta exterior y terraza  7C S </t>
  </si>
  <si>
    <t>Installation of lamps and ballast north garage -Instalacion de lamparas y balastros  garage norte</t>
  </si>
  <si>
    <t>March 19-2015</t>
  </si>
  <si>
    <t>March 20-2015</t>
  </si>
  <si>
    <t>March-24-2015</t>
  </si>
  <si>
    <t>GENERAL  HOA STATEMENT  MARCH,APRIL,MAY,2015</t>
  </si>
  <si>
    <t>March 31-2015</t>
  </si>
  <si>
    <t>April 30-2015</t>
  </si>
  <si>
    <t>May 31-2015</t>
  </si>
  <si>
    <t>Paint job  finished outside terrace PHAS -Trabajos de pintura en terraza exterior terminado  PHA S pintura morro</t>
  </si>
  <si>
    <t>Fill and half of foot bath next to wall to create a step-elaboracion de un tramo de concreto como escalera para subir entrada 1/2 banio</t>
  </si>
  <si>
    <t>paint job exterior main door 5AN-Trabajos de pintura en puerta principal por afuera  5AN</t>
  </si>
  <si>
    <t>Finished paint jobs exterior terrace PHAS -Trabajos de pintura finalizados terraza  por afuera , arcos, paredes techo-plafon PHAS</t>
  </si>
  <si>
    <t xml:space="preserve">paint jobs aoutside terrace and main door -2CN -Trabajos de pintura en terraza y puerta principal por afuera 3CN </t>
  </si>
  <si>
    <t>paint job exterior terrace and paint main door exterior LDN-Trabajos de pintura en terraza exterior y puerta principal LDN</t>
  </si>
  <si>
    <t>Mason work to patching column located entrance to the jtelephone lines main box  south building-resane en columna entrada a la acometida de lineas de tel</t>
  </si>
  <si>
    <t>April  18/2015</t>
  </si>
  <si>
    <t>Paint work terrace and exterior door -Trabajos de pintura en terrace y puerta exterior PHC-S  tc 15.2225</t>
  </si>
  <si>
    <t>Paint work terrace and exterior door -Trabajos de pintura en terrace y puerta exterior LD N  tc 15.2225</t>
  </si>
  <si>
    <t>Paint work /repainting wall for modification  door access to south basement stairs /trabajos de ointura en puerta acceso a escaleras sotano sur  15.2225</t>
  </si>
  <si>
    <t>Paint work-Termination of paint 4 archs exterior terrace scrape,clean and paint PHCS -terminacion de trabajos de pintura , raspar,secar y pintar 4 arcos 15.2225</t>
  </si>
  <si>
    <t>Carpentry work -to install new lock door  by south elevator -Trabajos de carpinteria e instalacion de cerradura para nueva puerta , a un costado elevador #1  tc 15.2225</t>
  </si>
  <si>
    <t>Paint work-paint door #2 access to floor 3 by elevator #2-trabajos de pintura en puerta acceso a piso #3  por elevador #2 tc 15.2225</t>
  </si>
  <si>
    <t>Paint work  exterior door LAN -Trabajo de opintura en puerta exterior -tc 15.2225</t>
  </si>
  <si>
    <t>Paint work-paint main door exterior -Pintar puerta exterior 6CN</t>
  </si>
  <si>
    <t xml:space="preserve">Fill in half of foot bath-rellenar con concreto una parte donde se lava llos pies  </t>
  </si>
  <si>
    <t xml:space="preserve">repair utility closet door and install a lock-Reparara puerta del cuarto de servicio lobby norte y poner una cerradura </t>
  </si>
  <si>
    <t xml:space="preserve">new jacuzzi timer by the pool area-Nuevo timer para control de bomba de jacuzi not installation cost </t>
  </si>
  <si>
    <t>March 3 /2015</t>
  </si>
  <si>
    <t>OTIS S.A. D C.V. Elevators Maintenance Period March,April,May-2015 4 elevadores manteneimiento Marzo a Mayo -2015</t>
  </si>
  <si>
    <t>April 6-2015</t>
  </si>
  <si>
    <t xml:space="preserve">Water leak adjust pipe connection-Ajustar una coneccion de tuberia de bomba </t>
  </si>
  <si>
    <t xml:space="preserve">Swimming pool salt saks of 50 Kg. Compra de Sal para mantenimiento de alberca sacos de 50 kgs </t>
  </si>
  <si>
    <t>April-7-2015</t>
  </si>
  <si>
    <t xml:space="preserve">Freight for purchase valves -Flete por la compra de valvulas de agua </t>
  </si>
  <si>
    <t>April-13-2015</t>
  </si>
  <si>
    <t>April 13-2014</t>
  </si>
  <si>
    <t>April-14-2015</t>
  </si>
  <si>
    <t>Plumbing items purchase -Compra de articulos de plomeria -</t>
  </si>
  <si>
    <t>Plumbing materials -Materiales de plomeria el exito</t>
  </si>
  <si>
    <t>April-17-2015</t>
  </si>
  <si>
    <t>April-27-2015</t>
  </si>
  <si>
    <t xml:space="preserve">TOTAL EGRESOS  ( DEBITS) </t>
  </si>
  <si>
    <t>TOTAL INGRESOS  ( CREDITS)</t>
  </si>
  <si>
    <t xml:space="preserve">Electricity bill (CFE) (From February 4 to March  5-2015 paid March 19-2015 south and north </t>
  </si>
  <si>
    <t>April 5-2015</t>
  </si>
  <si>
    <t xml:space="preserve">      Hugo Salazar monthly maintenance tv cable service-Pago mensual de mantenimiento sistema tv  April-2015</t>
  </si>
  <si>
    <t xml:space="preserve">      Hugo Salazar monthly maintenance tv cable service-Pago mensual de mantenimiento sistema tv  May-2015  paid 4-29-2015</t>
  </si>
  <si>
    <t>April 29-2015</t>
  </si>
  <si>
    <t xml:space="preserve">Paint job  exterior terrace rabajos de pintura en terraza exterior  PHAS  pintura morro </t>
  </si>
  <si>
    <t xml:space="preserve">      Hugo Salazr modular calibration  service in tv signal-Servicios de calibracion en modulares de senial de tv </t>
  </si>
  <si>
    <t>April-29-2015</t>
  </si>
  <si>
    <t xml:space="preserve">Water bill collected and paid </t>
  </si>
  <si>
    <t>May 5-2015</t>
  </si>
  <si>
    <t>May 7-2015</t>
  </si>
  <si>
    <t>May 12-2015</t>
  </si>
  <si>
    <t>Paint purchase  to use in common areas -Compra de pintura para uso en trabajos de pintura en areas comunes .</t>
  </si>
  <si>
    <t xml:space="preserve">valve purchase  for water tank -Compra de valvula para tanque alto de agu </t>
  </si>
  <si>
    <t xml:space="preserve">Valves invoice  -Factura de compra de valvulas bola para sisterna d eagua </t>
  </si>
  <si>
    <t xml:space="preserve"> led llamp purchase -compra de una lampara led </t>
  </si>
  <si>
    <t xml:space="preserve"> 2 locks purchase for garbage deposit doors -Compra de 2 cndados de puerta de basurero</t>
  </si>
  <si>
    <t>May-12-2015</t>
  </si>
  <si>
    <t>purchas eof electrical items  from el exito #7754-7714-compra de material electrico el exito fact 7754-7714</t>
  </si>
  <si>
    <t>May 28-2015</t>
  </si>
  <si>
    <t>TOTAL  INCOME -TOTAL  INGRESOS</t>
  </si>
  <si>
    <t xml:space="preserve">EXPENSES-GASTOS </t>
  </si>
  <si>
    <t>SECURITY-SEGURIDADAD</t>
  </si>
  <si>
    <t>PRIVATE SECURITY COMPANY-COMPANIA PRIVAD DE SEGURIDAD -Fact Iva Incl.- February Invoice  C 1330-C-1294</t>
  </si>
  <si>
    <t>SALARIES-SUELDOS</t>
  </si>
  <si>
    <t xml:space="preserve">  HOA EMPLOYEES-EMPLEADOS HOA </t>
  </si>
  <si>
    <t>Account services -Servicios de Contabilidad -March,april,may,2015</t>
  </si>
  <si>
    <t xml:space="preserve">edgar arturo lagunas  Fumigation services -Servicio de Fumigacion north and south tower </t>
  </si>
  <si>
    <t xml:space="preserve">April-6-2015 </t>
  </si>
  <si>
    <t>Electricity bill (CFE) (From March 5-2015 to April 7 -2015 paid April 18 -2015  south Med #1N059B</t>
  </si>
  <si>
    <t>Electricity bill (CFE) (From March 5-2015 to April 7 -2015 paid April 18 -2015 north  Med # 6L24FB</t>
  </si>
  <si>
    <t>May-7-2015</t>
  </si>
  <si>
    <t xml:space="preserve">External telephone line repair from the main box-Reparacion de linea telefono  desde lel registro principal </t>
  </si>
  <si>
    <t>May-28-2015</t>
  </si>
  <si>
    <t xml:space="preserve">South building light timer -Timer de luces torre sur  se cambio y remplazo </t>
  </si>
  <si>
    <t xml:space="preserve">Notarization of documents -notary fees -honorarios notaria I.Garcia-Protocolizacion de documentos </t>
  </si>
  <si>
    <t>Over time maintenance guy to repair water leak -working night to next morning</t>
  </si>
  <si>
    <t>May 29-2015</t>
  </si>
  <si>
    <t>Electricity bill (CFE) (From April 7-2015 to May 6-2015 paid May 29-2015 Med #</t>
  </si>
  <si>
    <t xml:space="preserve">agua (CAPA)/Potable Water supply Suministrod e agua potable South/North building  3 trimester </t>
  </si>
  <si>
    <t xml:space="preserve">edgar arturo lagunas  Fumigation services individuals apts -departamentos individuales sur y norte  </t>
  </si>
  <si>
    <t>outstanding balance payable invoice paintings -saldo a pagar factura de compra de pintura  de comex</t>
  </si>
  <si>
    <t>Final payment due from payment made May 7/2015-Pago final saldo a deber por servicios de notario publico parte de pago realizado May7-2015</t>
  </si>
  <si>
    <t>May-29-2015</t>
  </si>
  <si>
    <t xml:space="preserve">Water leaking change a junction nut-Fuga de agua cambiar una tuerca union </t>
  </si>
  <si>
    <t xml:space="preserve">/Drywall and paint jobs -trabajos de tablaroca y pintura </t>
  </si>
  <si>
    <t xml:space="preserve">South rail gate greased-Engrasar riel de reja garage sur  not time cost for this job  -----whitout cost-sin costo </t>
  </si>
  <si>
    <t>North rail gate greased-Engrasar riel de reja garage norte  not time cost for this job ----without cost -sin costo</t>
  </si>
  <si>
    <t>Hydroneumatic tank installation south tower-Cambio de tanque hidroneumatico torre sur  tc 15.22225  without cost-sin costo</t>
  </si>
  <si>
    <t>Purchase a lamp holder to test -Compra de una porta lampara  para prueba -------without cost-sin costo</t>
  </si>
  <si>
    <t>OBSERVATIONS</t>
  </si>
  <si>
    <t>EXPENSES FOR MAY BUT CHARGED IN JUNE</t>
  </si>
  <si>
    <t>PENDING INVOICE</t>
  </si>
  <si>
    <t>EXPENSES WITHOUT ANY PROBLEM</t>
  </si>
  <si>
    <t>pending factura</t>
  </si>
  <si>
    <t>GARY GOMALA</t>
  </si>
  <si>
    <t>WILLIAM MENCAROW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</si>
</sst>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8" formatCode="&quot;$&quot;#,##0.00_);[Red]\(&quot;$&quot;#,##0.00\)"/>
    <numFmt numFmtId="43" formatCode="_(* #,##0.00_);_(* \(#,##0.00\);_(* &quot;-&quot;??_);_(@_)"/>
    <numFmt numFmtId="164" formatCode="_-* #,##0.00_-;\-* #,##0.00_-;_-* &quot;-&quot;??_-;_-@_-"/>
    <numFmt numFmtId="165" formatCode="_(* #,##0.00_);_(* \(#,##0.00\);_(* \-??_);_(@_)"/>
    <numFmt numFmtId="166" formatCode="_-* #,##0.00_-;\-* #,##0.00_-;_-* \-??_-;_-@_-"/>
    <numFmt numFmtId="167" formatCode="_-[$€-2]* #,##0.00_-;\-[$€-2]* #,##0.00_-;_-[$€-2]* \-??_-"/>
    <numFmt numFmtId="168" formatCode="_(\$* #,##0.00_);_(\$* \(#,##0.00\);_(\$* \-??_);_(@_)"/>
    <numFmt numFmtId="169" formatCode="_-\$* #,##0.00_-;&quot;-$&quot;* #,##0.00_-;_-\$* \-??_-;_-@_-"/>
    <numFmt numFmtId="170" formatCode="_-* #,##0.0000_-;\-* #,##0.0000_-;_-* \-??_-;_-@_-"/>
  </numFmts>
  <fonts count="60" x14ac:knownFonts="1">
    <font>
      <sz val="10"/>
      <name val="Arial"/>
      <family val="2"/>
    </font>
    <font>
      <sz val="10"/>
      <name val="Mangal"/>
      <family val="2"/>
    </font>
    <font>
      <sz val="10"/>
      <name val="Arial"/>
      <family val="2"/>
      <charset val="1"/>
    </font>
    <font>
      <sz val="7"/>
      <name val="Arial"/>
      <family val="2"/>
      <charset val="1"/>
    </font>
    <font>
      <sz val="8"/>
      <name val="Arial"/>
      <family val="2"/>
      <charset val="1"/>
    </font>
    <font>
      <sz val="18"/>
      <name val="Arial"/>
      <family val="2"/>
      <charset val="1"/>
    </font>
    <font>
      <u/>
      <sz val="11"/>
      <name val="Arial"/>
      <family val="2"/>
      <charset val="1"/>
    </font>
    <font>
      <sz val="9"/>
      <color indexed="9"/>
      <name val="Arial"/>
      <family val="2"/>
      <charset val="1"/>
    </font>
    <font>
      <sz val="9"/>
      <name val="Arial"/>
      <family val="2"/>
      <charset val="1"/>
    </font>
    <font>
      <b/>
      <sz val="10"/>
      <name val="Arial"/>
      <family val="2"/>
      <charset val="1"/>
    </font>
    <font>
      <b/>
      <sz val="8"/>
      <name val="Arial"/>
      <family val="2"/>
      <charset val="1"/>
    </font>
    <font>
      <sz val="11"/>
      <name val="Arial"/>
      <family val="2"/>
      <charset val="1"/>
    </font>
    <font>
      <b/>
      <sz val="8"/>
      <color indexed="8"/>
      <name val="Tahoma"/>
      <family val="2"/>
      <charset val="1"/>
    </font>
    <font>
      <sz val="8"/>
      <color indexed="8"/>
      <name val="Tahoma"/>
      <family val="2"/>
      <charset val="1"/>
    </font>
    <font>
      <b/>
      <sz val="11"/>
      <name val="Arial"/>
      <family val="2"/>
      <charset val="1"/>
    </font>
    <font>
      <sz val="12"/>
      <name val="Arial"/>
      <family val="2"/>
      <charset val="1"/>
    </font>
    <font>
      <b/>
      <sz val="14"/>
      <name val="Arial"/>
      <family val="2"/>
      <charset val="1"/>
    </font>
    <font>
      <b/>
      <sz val="9"/>
      <name val="Arial"/>
      <family val="2"/>
      <charset val="1"/>
    </font>
    <font>
      <b/>
      <i/>
      <sz val="9"/>
      <name val="Arial"/>
      <family val="2"/>
      <charset val="1"/>
    </font>
    <font>
      <b/>
      <sz val="9"/>
      <name val="Arial"/>
      <family val="2"/>
    </font>
    <font>
      <sz val="9"/>
      <name val="Arial"/>
      <family val="2"/>
    </font>
    <font>
      <u/>
      <sz val="9"/>
      <name val="Arial"/>
      <family val="2"/>
      <charset val="1"/>
    </font>
    <font>
      <b/>
      <sz val="12"/>
      <name val="Arial"/>
      <family val="2"/>
      <charset val="1"/>
    </font>
    <font>
      <b/>
      <sz val="12"/>
      <color indexed="37"/>
      <name val="Arial"/>
      <family val="2"/>
      <charset val="1"/>
    </font>
    <font>
      <b/>
      <u/>
      <sz val="11"/>
      <name val="Arial"/>
      <family val="2"/>
      <charset val="1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sz val="9"/>
      <name val="Mangal"/>
      <family val="2"/>
    </font>
    <font>
      <u val="singleAccounting"/>
      <sz val="9"/>
      <name val="Mangal"/>
      <family val="1"/>
    </font>
    <font>
      <sz val="10"/>
      <color rgb="FFFF0000"/>
      <name val="Arial"/>
      <family val="2"/>
      <charset val="1"/>
    </font>
    <font>
      <sz val="8"/>
      <color rgb="FFFF0000"/>
      <name val="Arial"/>
      <family val="2"/>
      <charset val="1"/>
    </font>
    <font>
      <sz val="9"/>
      <color theme="1"/>
      <name val="Arial Narrow"/>
      <family val="2"/>
    </font>
    <font>
      <sz val="9"/>
      <color rgb="FFFF0000"/>
      <name val="Mangal"/>
      <family val="2"/>
    </font>
    <font>
      <sz val="8"/>
      <color rgb="FF000000"/>
      <name val="Arial"/>
      <family val="2"/>
    </font>
    <font>
      <sz val="9"/>
      <color rgb="FF000000"/>
      <name val="Arial"/>
      <family val="2"/>
    </font>
    <font>
      <sz val="10"/>
      <color rgb="FFFF0000"/>
      <name val="Mangal"/>
      <family val="2"/>
    </font>
    <font>
      <b/>
      <sz val="10"/>
      <name val="Mangal"/>
      <family val="1"/>
    </font>
    <font>
      <sz val="9"/>
      <color rgb="FF00B050"/>
      <name val="Mangal"/>
      <family val="2"/>
    </font>
    <font>
      <sz val="9"/>
      <color rgb="FFFF0000"/>
      <name val="Arial"/>
      <family val="2"/>
    </font>
    <font>
      <i/>
      <sz val="9"/>
      <name val="Arial"/>
      <family val="2"/>
    </font>
    <font>
      <i/>
      <sz val="9"/>
      <name val="Mangal"/>
      <family val="1"/>
    </font>
    <font>
      <sz val="9"/>
      <name val="Mangal"/>
      <family val="1"/>
    </font>
    <font>
      <sz val="9"/>
      <color rgb="FFFF0000"/>
      <name val="Mangal"/>
      <family val="1"/>
    </font>
    <font>
      <sz val="9"/>
      <color rgb="FFFF0000"/>
      <name val="Arial"/>
      <family val="2"/>
      <charset val="1"/>
    </font>
    <font>
      <b/>
      <sz val="9"/>
      <name val="Mangal"/>
      <family val="2"/>
    </font>
    <font>
      <b/>
      <u/>
      <sz val="11"/>
      <name val="Arial"/>
      <family val="2"/>
    </font>
    <font>
      <b/>
      <sz val="9"/>
      <color indexed="81"/>
      <name val="Tahoma"/>
      <family val="2"/>
    </font>
    <font>
      <sz val="11"/>
      <color rgb="FFFF0000"/>
      <name val="Arial"/>
      <family val="2"/>
      <charset val="1"/>
    </font>
    <font>
      <b/>
      <sz val="14"/>
      <color rgb="FFFF0000"/>
      <name val="Arial"/>
      <family val="2"/>
      <charset val="1"/>
    </font>
    <font>
      <sz val="9"/>
      <color indexed="81"/>
      <name val="Tahoma"/>
      <family val="2"/>
    </font>
    <font>
      <sz val="12"/>
      <color rgb="FF222222"/>
      <name val="Arial"/>
      <family val="2"/>
    </font>
    <font>
      <b/>
      <sz val="11"/>
      <name val="Arial"/>
      <family val="2"/>
    </font>
    <font>
      <u/>
      <sz val="11"/>
      <name val="Arial"/>
      <family val="2"/>
    </font>
    <font>
      <b/>
      <sz val="10"/>
      <name val="Mangal"/>
      <family val="2"/>
    </font>
    <font>
      <b/>
      <sz val="11"/>
      <color indexed="37"/>
      <name val="Arial"/>
      <family val="2"/>
      <charset val="1"/>
    </font>
    <font>
      <sz val="11"/>
      <color theme="0"/>
      <name val="Arial"/>
      <family val="2"/>
      <charset val="1"/>
    </font>
    <font>
      <sz val="10"/>
      <color theme="0"/>
      <name val="Arial"/>
      <family val="2"/>
    </font>
    <font>
      <sz val="10"/>
      <color theme="0"/>
      <name val="Mang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8"/>
        <bgColor indexed="58"/>
      </patternFill>
    </fill>
    <fill>
      <patternFill patternType="solid">
        <fgColor indexed="26"/>
        <bgColor indexed="42"/>
      </patternFill>
    </fill>
    <fill>
      <patternFill patternType="solid">
        <fgColor indexed="27"/>
        <bgColor indexed="4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9" tint="0.59999389629810485"/>
        <bgColor indexed="42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55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/>
      <bottom/>
      <diagonal/>
    </border>
  </borders>
  <cellStyleXfs count="12">
    <xf numFmtId="0" fontId="0" fillId="0" borderId="0"/>
    <xf numFmtId="166" fontId="1" fillId="0" borderId="0" applyFill="0" applyBorder="0" applyAlignment="0" applyProtection="0"/>
    <xf numFmtId="165" fontId="1" fillId="0" borderId="0" applyFill="0" applyBorder="0" applyAlignment="0" applyProtection="0"/>
    <xf numFmtId="166" fontId="1" fillId="0" borderId="0" applyFill="0" applyBorder="0" applyAlignment="0" applyProtection="0"/>
    <xf numFmtId="167" fontId="1" fillId="0" borderId="0" applyFill="0" applyBorder="0" applyAlignment="0" applyProtection="0"/>
    <xf numFmtId="166" fontId="1" fillId="0" borderId="0" applyFill="0" applyBorder="0" applyAlignment="0" applyProtection="0"/>
    <xf numFmtId="165" fontId="1" fillId="0" borderId="0" applyFill="0" applyBorder="0" applyAlignment="0" applyProtection="0"/>
    <xf numFmtId="168" fontId="1" fillId="0" borderId="0" applyFill="0" applyBorder="0" applyAlignment="0" applyProtection="0"/>
    <xf numFmtId="169" fontId="1" fillId="0" borderId="0" applyFill="0" applyBorder="0" applyAlignment="0" applyProtection="0"/>
    <xf numFmtId="0" fontId="2" fillId="0" borderId="0"/>
    <xf numFmtId="9" fontId="1" fillId="0" borderId="0" applyFill="0" applyBorder="0" applyAlignment="0" applyProtection="0"/>
    <xf numFmtId="9" fontId="1" fillId="0" borderId="0" applyFill="0" applyBorder="0" applyAlignment="0" applyProtection="0"/>
  </cellStyleXfs>
  <cellXfs count="393">
    <xf numFmtId="0" fontId="0" fillId="0" borderId="0" xfId="0"/>
    <xf numFmtId="0" fontId="3" fillId="0" borderId="0" xfId="0" applyFont="1"/>
    <xf numFmtId="0" fontId="4" fillId="0" borderId="0" xfId="0" applyFont="1" applyFill="1"/>
    <xf numFmtId="0" fontId="2" fillId="0" borderId="0" xfId="0" applyFont="1" applyBorder="1" applyAlignment="1">
      <alignment horizontal="center"/>
    </xf>
    <xf numFmtId="0" fontId="2" fillId="0" borderId="0" xfId="0" applyFont="1"/>
    <xf numFmtId="0" fontId="3" fillId="0" borderId="0" xfId="0" applyFont="1" applyBorder="1" applyAlignment="1">
      <alignment horizontal="center"/>
    </xf>
    <xf numFmtId="4" fontId="6" fillId="0" borderId="0" xfId="0" applyNumberFormat="1" applyFont="1"/>
    <xf numFmtId="0" fontId="4" fillId="0" borderId="0" xfId="0" applyFont="1" applyFill="1" applyBorder="1" applyAlignment="1">
      <alignment horizontal="center"/>
    </xf>
    <xf numFmtId="4" fontId="4" fillId="0" borderId="0" xfId="0" applyNumberFormat="1" applyFont="1" applyFill="1" applyBorder="1"/>
    <xf numFmtId="4" fontId="2" fillId="0" borderId="0" xfId="0" applyNumberFormat="1" applyFont="1"/>
    <xf numFmtId="0" fontId="4" fillId="0" borderId="0" xfId="0" applyFont="1" applyFill="1" applyBorder="1"/>
    <xf numFmtId="0" fontId="9" fillId="0" borderId="0" xfId="0" applyFont="1"/>
    <xf numFmtId="166" fontId="10" fillId="0" borderId="0" xfId="1" applyFont="1" applyFill="1" applyBorder="1" applyAlignment="1" applyProtection="1"/>
    <xf numFmtId="4" fontId="11" fillId="0" borderId="0" xfId="0" applyNumberFormat="1" applyFont="1"/>
    <xf numFmtId="4" fontId="11" fillId="0" borderId="0" xfId="0" applyNumberFormat="1" applyFont="1" applyFill="1" applyBorder="1"/>
    <xf numFmtId="4" fontId="11" fillId="0" borderId="0" xfId="0" applyNumberFormat="1" applyFont="1" applyFill="1"/>
    <xf numFmtId="4" fontId="8" fillId="0" borderId="0" xfId="0" applyNumberFormat="1" applyFont="1" applyFill="1" applyBorder="1"/>
    <xf numFmtId="4" fontId="11" fillId="0" borderId="0" xfId="0" applyNumberFormat="1" applyFont="1" applyBorder="1"/>
    <xf numFmtId="4" fontId="11" fillId="0" borderId="0" xfId="0" applyNumberFormat="1" applyFont="1" applyFill="1" applyBorder="1" applyAlignment="1">
      <alignment horizontal="right"/>
    </xf>
    <xf numFmtId="166" fontId="4" fillId="0" borderId="0" xfId="1" applyFont="1" applyFill="1" applyBorder="1" applyAlignment="1" applyProtection="1"/>
    <xf numFmtId="4" fontId="14" fillId="0" borderId="0" xfId="0" applyNumberFormat="1" applyFont="1"/>
    <xf numFmtId="4" fontId="15" fillId="0" borderId="0" xfId="0" applyNumberFormat="1" applyFont="1" applyFill="1"/>
    <xf numFmtId="165" fontId="4" fillId="0" borderId="0" xfId="0" applyNumberFormat="1" applyFont="1" applyFill="1"/>
    <xf numFmtId="0" fontId="0" fillId="0" borderId="0" xfId="0" applyBorder="1"/>
    <xf numFmtId="4" fontId="8" fillId="0" borderId="0" xfId="0" applyNumberFormat="1" applyFont="1"/>
    <xf numFmtId="4" fontId="8" fillId="0" borderId="0" xfId="0" applyNumberFormat="1" applyFont="1" applyFill="1"/>
    <xf numFmtId="166" fontId="4" fillId="0" borderId="0" xfId="0" applyNumberFormat="1" applyFont="1" applyFill="1"/>
    <xf numFmtId="166" fontId="0" fillId="0" borderId="0" xfId="0" applyNumberFormat="1" applyBorder="1"/>
    <xf numFmtId="4" fontId="4" fillId="0" borderId="0" xfId="0" applyNumberFormat="1" applyFont="1"/>
    <xf numFmtId="166" fontId="0" fillId="0" borderId="0" xfId="0" applyNumberFormat="1"/>
    <xf numFmtId="0" fontId="8" fillId="0" borderId="0" xfId="0" applyFont="1"/>
    <xf numFmtId="4" fontId="8" fillId="0" borderId="0" xfId="0" applyNumberFormat="1" applyFont="1" applyAlignment="1">
      <alignment horizontal="left"/>
    </xf>
    <xf numFmtId="0" fontId="8" fillId="0" borderId="0" xfId="0" applyFont="1" applyFill="1"/>
    <xf numFmtId="0" fontId="20" fillId="0" borderId="0" xfId="0" applyFont="1"/>
    <xf numFmtId="4" fontId="20" fillId="0" borderId="0" xfId="0" applyNumberFormat="1" applyFont="1" applyFill="1" applyBorder="1"/>
    <xf numFmtId="4" fontId="20" fillId="0" borderId="0" xfId="0" applyNumberFormat="1" applyFont="1"/>
    <xf numFmtId="4" fontId="8" fillId="0" borderId="0" xfId="0" applyNumberFormat="1" applyFont="1" applyFill="1" applyBorder="1" applyAlignment="1">
      <alignment horizontal="right"/>
    </xf>
    <xf numFmtId="4" fontId="22" fillId="0" borderId="0" xfId="0" applyNumberFormat="1" applyFont="1" applyFill="1" applyBorder="1" applyAlignment="1"/>
    <xf numFmtId="4" fontId="2" fillId="0" borderId="0" xfId="0" applyNumberFormat="1" applyFont="1" applyFill="1" applyBorder="1" applyAlignment="1">
      <alignment horizontal="right"/>
    </xf>
    <xf numFmtId="0" fontId="7" fillId="2" borderId="2" xfId="0" applyFont="1" applyFill="1" applyBorder="1" applyAlignment="1">
      <alignment horizontal="center"/>
    </xf>
    <xf numFmtId="4" fontId="2" fillId="3" borderId="2" xfId="0" applyNumberFormat="1" applyFont="1" applyFill="1" applyBorder="1"/>
    <xf numFmtId="0" fontId="2" fillId="0" borderId="2" xfId="0" applyFont="1" applyBorder="1"/>
    <xf numFmtId="166" fontId="2" fillId="3" borderId="2" xfId="1" applyFont="1" applyFill="1" applyBorder="1" applyAlignment="1" applyProtection="1"/>
    <xf numFmtId="0" fontId="0" fillId="0" borderId="2" xfId="0" applyBorder="1"/>
    <xf numFmtId="166" fontId="9" fillId="3" borderId="4" xfId="1" applyFont="1" applyFill="1" applyBorder="1" applyAlignment="1" applyProtection="1"/>
    <xf numFmtId="4" fontId="6" fillId="0" borderId="2" xfId="0" applyNumberFormat="1" applyFont="1" applyBorder="1"/>
    <xf numFmtId="4" fontId="11" fillId="0" borderId="2" xfId="0" applyNumberFormat="1" applyFont="1" applyFill="1" applyBorder="1"/>
    <xf numFmtId="4" fontId="6" fillId="0" borderId="2" xfId="0" applyNumberFormat="1" applyFont="1" applyBorder="1" applyAlignment="1">
      <alignment horizontal="left"/>
    </xf>
    <xf numFmtId="4" fontId="11" fillId="0" borderId="2" xfId="0" applyNumberFormat="1" applyFont="1" applyBorder="1"/>
    <xf numFmtId="4" fontId="11" fillId="0" borderId="2" xfId="0" applyNumberFormat="1" applyFont="1" applyFill="1" applyBorder="1" applyAlignment="1">
      <alignment horizontal="right"/>
    </xf>
    <xf numFmtId="4" fontId="6" fillId="0" borderId="2" xfId="0" applyNumberFormat="1" applyFont="1" applyFill="1" applyBorder="1"/>
    <xf numFmtId="4" fontId="2" fillId="0" borderId="2" xfId="0" applyNumberFormat="1" applyFont="1" applyFill="1" applyBorder="1"/>
    <xf numFmtId="0" fontId="2" fillId="0" borderId="2" xfId="0" applyFont="1" applyFill="1" applyBorder="1"/>
    <xf numFmtId="0" fontId="4" fillId="0" borderId="2" xfId="0" applyFont="1" applyFill="1" applyBorder="1"/>
    <xf numFmtId="4" fontId="6" fillId="0" borderId="2" xfId="0" applyNumberFormat="1" applyFont="1" applyFill="1" applyBorder="1" applyAlignment="1">
      <alignment horizontal="left"/>
    </xf>
    <xf numFmtId="166" fontId="31" fillId="3" borderId="9" xfId="1" applyFont="1" applyFill="1" applyBorder="1" applyAlignment="1" applyProtection="1"/>
    <xf numFmtId="166" fontId="1" fillId="0" borderId="0" xfId="1"/>
    <xf numFmtId="0" fontId="26" fillId="0" borderId="0" xfId="0" applyFont="1"/>
    <xf numFmtId="166" fontId="2" fillId="0" borderId="2" xfId="1" applyFont="1" applyFill="1" applyBorder="1" applyAlignment="1" applyProtection="1"/>
    <xf numFmtId="0" fontId="9" fillId="0" borderId="0" xfId="0" applyFont="1" applyFill="1"/>
    <xf numFmtId="166" fontId="2" fillId="3" borderId="11" xfId="1" applyFont="1" applyFill="1" applyBorder="1" applyAlignment="1" applyProtection="1"/>
    <xf numFmtId="4" fontId="32" fillId="0" borderId="2" xfId="0" applyNumberFormat="1" applyFont="1" applyBorder="1"/>
    <xf numFmtId="4" fontId="32" fillId="0" borderId="2" xfId="0" applyNumberFormat="1" applyFont="1" applyFill="1" applyBorder="1"/>
    <xf numFmtId="0" fontId="15" fillId="0" borderId="0" xfId="0" applyFont="1" applyBorder="1" applyAlignment="1">
      <alignment horizontal="center"/>
    </xf>
    <xf numFmtId="4" fontId="16" fillId="4" borderId="16" xfId="0" applyNumberFormat="1" applyFont="1" applyFill="1" applyBorder="1" applyAlignment="1">
      <alignment horizontal="center"/>
    </xf>
    <xf numFmtId="0" fontId="17" fillId="4" borderId="1" xfId="0" applyFont="1" applyFill="1" applyBorder="1" applyAlignment="1">
      <alignment horizontal="right"/>
    </xf>
    <xf numFmtId="4" fontId="18" fillId="4" borderId="17" xfId="0" applyNumberFormat="1" applyFont="1" applyFill="1" applyBorder="1" applyAlignment="1">
      <alignment horizontal="center"/>
    </xf>
    <xf numFmtId="166" fontId="11" fillId="0" borderId="0" xfId="2" applyNumberFormat="1" applyFont="1" applyFill="1" applyBorder="1" applyAlignment="1" applyProtection="1">
      <alignment horizontal="right"/>
    </xf>
    <xf numFmtId="4" fontId="11" fillId="5" borderId="0" xfId="0" applyNumberFormat="1" applyFont="1" applyFill="1" applyBorder="1"/>
    <xf numFmtId="0" fontId="20" fillId="0" borderId="0" xfId="0" applyFont="1" applyBorder="1"/>
    <xf numFmtId="166" fontId="0" fillId="0" borderId="0" xfId="1" applyFont="1"/>
    <xf numFmtId="0" fontId="8" fillId="0" borderId="0" xfId="0" applyFont="1" applyBorder="1" applyAlignment="1"/>
    <xf numFmtId="166" fontId="8" fillId="0" borderId="0" xfId="1" applyFont="1" applyFill="1" applyBorder="1" applyAlignment="1" applyProtection="1"/>
    <xf numFmtId="166" fontId="29" fillId="0" borderId="0" xfId="1" applyFont="1" applyFill="1"/>
    <xf numFmtId="166" fontId="29" fillId="0" borderId="0" xfId="1" applyFont="1"/>
    <xf numFmtId="0" fontId="33" fillId="0" borderId="0" xfId="0" applyFont="1" applyBorder="1" applyAlignment="1">
      <alignment horizontal="left" indent="1"/>
    </xf>
    <xf numFmtId="166" fontId="29" fillId="0" borderId="0" xfId="1" applyFont="1" applyAlignment="1">
      <alignment horizontal="left" indent="1"/>
    </xf>
    <xf numFmtId="4" fontId="8" fillId="0" borderId="22" xfId="0" applyNumberFormat="1" applyFont="1" applyBorder="1"/>
    <xf numFmtId="166" fontId="29" fillId="0" borderId="22" xfId="1" applyFont="1" applyFill="1" applyBorder="1"/>
    <xf numFmtId="166" fontId="29" fillId="0" borderId="22" xfId="1" applyFont="1" applyBorder="1"/>
    <xf numFmtId="4" fontId="8" fillId="0" borderId="23" xfId="0" applyNumberFormat="1" applyFont="1" applyBorder="1"/>
    <xf numFmtId="166" fontId="29" fillId="0" borderId="23" xfId="1" applyFont="1" applyFill="1" applyBorder="1"/>
    <xf numFmtId="166" fontId="29" fillId="0" borderId="23" xfId="1" applyFont="1" applyBorder="1"/>
    <xf numFmtId="166" fontId="30" fillId="0" borderId="0" xfId="1" applyFont="1" applyFill="1"/>
    <xf numFmtId="0" fontId="2" fillId="0" borderId="14" xfId="0" applyFont="1" applyBorder="1"/>
    <xf numFmtId="4" fontId="2" fillId="0" borderId="14" xfId="0" applyNumberFormat="1" applyFont="1" applyFill="1" applyBorder="1"/>
    <xf numFmtId="0" fontId="3" fillId="0" borderId="14" xfId="0" applyFont="1" applyBorder="1" applyAlignment="1">
      <alignment horizontal="center"/>
    </xf>
    <xf numFmtId="166" fontId="2" fillId="3" borderId="14" xfId="1" applyFont="1" applyFill="1" applyBorder="1" applyAlignment="1" applyProtection="1"/>
    <xf numFmtId="166" fontId="9" fillId="3" borderId="25" xfId="1" applyFont="1" applyFill="1" applyBorder="1" applyAlignment="1" applyProtection="1"/>
    <xf numFmtId="0" fontId="2" fillId="0" borderId="26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3" fillId="0" borderId="27" xfId="0" applyFont="1" applyFill="1" applyBorder="1" applyAlignment="1">
      <alignment horizontal="center"/>
    </xf>
    <xf numFmtId="0" fontId="2" fillId="0" borderId="26" xfId="0" applyFont="1" applyFill="1" applyBorder="1" applyAlignment="1">
      <alignment horizontal="center"/>
    </xf>
    <xf numFmtId="0" fontId="25" fillId="0" borderId="0" xfId="0" applyFont="1"/>
    <xf numFmtId="0" fontId="25" fillId="0" borderId="24" xfId="0" applyFont="1" applyBorder="1" applyAlignment="1">
      <alignment horizontal="center"/>
    </xf>
    <xf numFmtId="166" fontId="2" fillId="0" borderId="14" xfId="0" applyNumberFormat="1" applyFont="1" applyFill="1" applyBorder="1"/>
    <xf numFmtId="0" fontId="7" fillId="2" borderId="31" xfId="0" applyFont="1" applyFill="1" applyBorder="1" applyAlignment="1">
      <alignment horizontal="center"/>
    </xf>
    <xf numFmtId="0" fontId="0" fillId="0" borderId="14" xfId="0" applyBorder="1"/>
    <xf numFmtId="4" fontId="6" fillId="0" borderId="14" xfId="0" applyNumberFormat="1" applyFont="1" applyBorder="1"/>
    <xf numFmtId="4" fontId="6" fillId="0" borderId="14" xfId="0" applyNumberFormat="1" applyFont="1" applyBorder="1" applyAlignment="1">
      <alignment horizontal="left"/>
    </xf>
    <xf numFmtId="4" fontId="11" fillId="0" borderId="14" xfId="0" applyNumberFormat="1" applyFont="1" applyBorder="1"/>
    <xf numFmtId="4" fontId="11" fillId="0" borderId="14" xfId="0" applyNumberFormat="1" applyFont="1" applyFill="1" applyBorder="1" applyAlignment="1">
      <alignment horizontal="right"/>
    </xf>
    <xf numFmtId="166" fontId="2" fillId="3" borderId="14" xfId="0" applyNumberFormat="1" applyFont="1" applyFill="1" applyBorder="1"/>
    <xf numFmtId="166" fontId="2" fillId="3" borderId="32" xfId="1" applyFont="1" applyFill="1" applyBorder="1" applyAlignment="1" applyProtection="1"/>
    <xf numFmtId="166" fontId="2" fillId="3" borderId="33" xfId="1" applyFont="1" applyFill="1" applyBorder="1" applyAlignment="1" applyProtection="1"/>
    <xf numFmtId="166" fontId="2" fillId="0" borderId="14" xfId="1" applyFont="1" applyFill="1" applyBorder="1" applyAlignment="1" applyProtection="1"/>
    <xf numFmtId="4" fontId="32" fillId="0" borderId="14" xfId="0" applyNumberFormat="1" applyFont="1" applyBorder="1"/>
    <xf numFmtId="166" fontId="31" fillId="3" borderId="34" xfId="1" applyFont="1" applyFill="1" applyBorder="1" applyAlignment="1" applyProtection="1"/>
    <xf numFmtId="0" fontId="2" fillId="0" borderId="1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2" fillId="0" borderId="35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7" fillId="2" borderId="14" xfId="0" applyFont="1" applyFill="1" applyBorder="1" applyAlignment="1">
      <alignment horizontal="center"/>
    </xf>
    <xf numFmtId="4" fontId="2" fillId="3" borderId="14" xfId="0" applyNumberFormat="1" applyFont="1" applyFill="1" applyBorder="1"/>
    <xf numFmtId="166" fontId="20" fillId="0" borderId="0" xfId="1" applyFont="1" applyFill="1" applyBorder="1" applyAlignment="1" applyProtection="1"/>
    <xf numFmtId="0" fontId="36" fillId="0" borderId="0" xfId="0" applyFont="1" applyBorder="1" applyAlignment="1">
      <alignment vertical="center"/>
    </xf>
    <xf numFmtId="0" fontId="35" fillId="0" borderId="0" xfId="0" applyFont="1" applyBorder="1" applyAlignment="1">
      <alignment vertical="center"/>
    </xf>
    <xf numFmtId="0" fontId="8" fillId="0" borderId="0" xfId="0" applyFont="1" applyAlignment="1">
      <alignment horizontal="right"/>
    </xf>
    <xf numFmtId="43" fontId="8" fillId="0" borderId="0" xfId="0" applyNumberFormat="1" applyFont="1" applyAlignment="1">
      <alignment horizontal="right"/>
    </xf>
    <xf numFmtId="4" fontId="2" fillId="7" borderId="2" xfId="0" applyNumberFormat="1" applyFont="1" applyFill="1" applyBorder="1"/>
    <xf numFmtId="4" fontId="15" fillId="0" borderId="0" xfId="0" applyNumberFormat="1" applyFont="1" applyAlignment="1">
      <alignment horizontal="left"/>
    </xf>
    <xf numFmtId="0" fontId="25" fillId="0" borderId="0" xfId="0" applyFont="1" applyAlignment="1">
      <alignment horizontal="center"/>
    </xf>
    <xf numFmtId="43" fontId="37" fillId="0" borderId="0" xfId="1" applyNumberFormat="1" applyFont="1"/>
    <xf numFmtId="43" fontId="0" fillId="0" borderId="0" xfId="0" applyNumberFormat="1"/>
    <xf numFmtId="166" fontId="1" fillId="0" borderId="0" xfId="1" applyFill="1" applyBorder="1" applyAlignment="1" applyProtection="1"/>
    <xf numFmtId="166" fontId="37" fillId="0" borderId="0" xfId="1" applyFont="1"/>
    <xf numFmtId="166" fontId="38" fillId="0" borderId="0" xfId="1" applyFont="1" applyAlignment="1">
      <alignment horizontal="center"/>
    </xf>
    <xf numFmtId="166" fontId="1" fillId="0" borderId="22" xfId="1" applyFill="1" applyBorder="1"/>
    <xf numFmtId="0" fontId="20" fillId="0" borderId="0" xfId="0" applyFont="1" applyFill="1" applyBorder="1" applyAlignment="1">
      <alignment horizontal="left"/>
    </xf>
    <xf numFmtId="4" fontId="4" fillId="0" borderId="0" xfId="0" applyNumberFormat="1" applyFont="1" applyAlignment="1">
      <alignment horizontal="left" indent="2"/>
    </xf>
    <xf numFmtId="164" fontId="8" fillId="0" borderId="0" xfId="0" applyNumberFormat="1" applyFont="1" applyAlignment="1">
      <alignment horizontal="left"/>
    </xf>
    <xf numFmtId="8" fontId="29" fillId="0" borderId="0" xfId="1" applyNumberFormat="1" applyFont="1"/>
    <xf numFmtId="0" fontId="8" fillId="0" borderId="0" xfId="0" applyFont="1" applyBorder="1" applyAlignment="1">
      <alignment wrapText="1"/>
    </xf>
    <xf numFmtId="0" fontId="8" fillId="0" borderId="0" xfId="0" applyFont="1" applyAlignment="1">
      <alignment horizontal="left"/>
    </xf>
    <xf numFmtId="166" fontId="34" fillId="0" borderId="0" xfId="1" applyFont="1" applyFill="1" applyBorder="1"/>
    <xf numFmtId="8" fontId="29" fillId="0" borderId="0" xfId="1" applyNumberFormat="1" applyFont="1" applyFill="1"/>
    <xf numFmtId="166" fontId="39" fillId="0" borderId="0" xfId="1" applyFont="1" applyFill="1"/>
    <xf numFmtId="4" fontId="8" fillId="0" borderId="0" xfId="0" applyNumberFormat="1" applyFont="1" applyBorder="1" applyAlignment="1">
      <alignment horizontal="left"/>
    </xf>
    <xf numFmtId="0" fontId="0" fillId="0" borderId="0" xfId="0" applyAlignment="1">
      <alignment horizontal="left"/>
    </xf>
    <xf numFmtId="0" fontId="8" fillId="0" borderId="0" xfId="0" applyFont="1" applyBorder="1" applyAlignment="1">
      <alignment horizontal="center"/>
    </xf>
    <xf numFmtId="166" fontId="20" fillId="0" borderId="0" xfId="1" applyFont="1" applyFill="1" applyBorder="1" applyAlignment="1" applyProtection="1">
      <alignment horizontal="left"/>
    </xf>
    <xf numFmtId="166" fontId="40" fillId="0" borderId="0" xfId="1" applyFont="1" applyFill="1" applyBorder="1" applyAlignment="1" applyProtection="1"/>
    <xf numFmtId="166" fontId="30" fillId="0" borderId="0" xfId="1" applyFont="1"/>
    <xf numFmtId="4" fontId="41" fillId="0" borderId="0" xfId="0" applyNumberFormat="1" applyFont="1" applyAlignment="1">
      <alignment horizontal="left" indent="1"/>
    </xf>
    <xf numFmtId="166" fontId="42" fillId="0" borderId="0" xfId="1" applyFont="1" applyFill="1"/>
    <xf numFmtId="0" fontId="33" fillId="0" borderId="0" xfId="0" applyFont="1" applyBorder="1"/>
    <xf numFmtId="164" fontId="39" fillId="0" borderId="0" xfId="1" applyNumberFormat="1" applyFont="1"/>
    <xf numFmtId="166" fontId="43" fillId="0" borderId="0" xfId="1" applyFont="1"/>
    <xf numFmtId="39" fontId="44" fillId="0" borderId="0" xfId="1" applyNumberFormat="1" applyFont="1"/>
    <xf numFmtId="166" fontId="37" fillId="0" borderId="0" xfId="1" applyFont="1" applyFill="1"/>
    <xf numFmtId="166" fontId="44" fillId="0" borderId="0" xfId="1" applyFont="1" applyFill="1" applyAlignment="1">
      <alignment horizontal="center"/>
    </xf>
    <xf numFmtId="166" fontId="45" fillId="0" borderId="0" xfId="1" applyFont="1" applyFill="1" applyBorder="1" applyAlignment="1" applyProtection="1"/>
    <xf numFmtId="166" fontId="29" fillId="0" borderId="0" xfId="1" applyFont="1" applyFill="1" applyBorder="1" applyAlignment="1">
      <alignment horizontal="center"/>
    </xf>
    <xf numFmtId="0" fontId="8" fillId="0" borderId="27" xfId="0" applyFont="1" applyBorder="1" applyAlignment="1">
      <alignment horizontal="center"/>
    </xf>
    <xf numFmtId="0" fontId="8" fillId="0" borderId="27" xfId="0" applyFont="1" applyFill="1" applyBorder="1" applyAlignment="1">
      <alignment horizontal="center"/>
    </xf>
    <xf numFmtId="4" fontId="21" fillId="0" borderId="0" xfId="0" applyNumberFormat="1" applyFont="1"/>
    <xf numFmtId="0" fontId="8" fillId="0" borderId="2" xfId="0" applyFont="1" applyFill="1" applyBorder="1" applyAlignment="1">
      <alignment horizontal="center"/>
    </xf>
    <xf numFmtId="4" fontId="8" fillId="0" borderId="2" xfId="0" applyNumberFormat="1" applyFont="1" applyFill="1" applyBorder="1"/>
    <xf numFmtId="4" fontId="20" fillId="0" borderId="2" xfId="0" applyNumberFormat="1" applyFont="1" applyFill="1" applyBorder="1"/>
    <xf numFmtId="16" fontId="8" fillId="0" borderId="0" xfId="0" applyNumberFormat="1" applyFont="1"/>
    <xf numFmtId="4" fontId="8" fillId="0" borderId="0" xfId="0" applyNumberFormat="1" applyFont="1" applyFill="1" applyBorder="1" applyAlignment="1">
      <alignment horizontal="left" indent="1"/>
    </xf>
    <xf numFmtId="0" fontId="17" fillId="0" borderId="0" xfId="0" applyFont="1"/>
    <xf numFmtId="166" fontId="20" fillId="0" borderId="36" xfId="1" applyFont="1" applyFill="1" applyBorder="1" applyAlignment="1" applyProtection="1"/>
    <xf numFmtId="0" fontId="20" fillId="0" borderId="2" xfId="0" applyFont="1" applyFill="1" applyBorder="1"/>
    <xf numFmtId="0" fontId="19" fillId="0" borderId="0" xfId="0" applyFont="1"/>
    <xf numFmtId="4" fontId="19" fillId="0" borderId="0" xfId="0" applyNumberFormat="1" applyFont="1"/>
    <xf numFmtId="166" fontId="20" fillId="0" borderId="37" xfId="1" applyFont="1" applyFill="1" applyBorder="1" applyAlignment="1" applyProtection="1"/>
    <xf numFmtId="4" fontId="17" fillId="0" borderId="0" xfId="0" applyNumberFormat="1" applyFont="1"/>
    <xf numFmtId="166" fontId="8" fillId="0" borderId="28" xfId="1" applyFont="1" applyFill="1" applyBorder="1" applyAlignment="1" applyProtection="1"/>
    <xf numFmtId="0" fontId="17" fillId="0" borderId="0" xfId="0" applyFont="1" applyFill="1"/>
    <xf numFmtId="0" fontId="8" fillId="0" borderId="2" xfId="0" applyFont="1" applyFill="1" applyBorder="1"/>
    <xf numFmtId="0" fontId="20" fillId="0" borderId="0" xfId="0" applyFont="1" applyAlignment="1">
      <alignment horizontal="right"/>
    </xf>
    <xf numFmtId="164" fontId="20" fillId="0" borderId="38" xfId="0" applyNumberFormat="1" applyFont="1" applyBorder="1"/>
    <xf numFmtId="166" fontId="20" fillId="0" borderId="39" xfId="1" applyFont="1" applyFill="1" applyBorder="1" applyAlignment="1" applyProtection="1"/>
    <xf numFmtId="0" fontId="8" fillId="0" borderId="42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166" fontId="20" fillId="0" borderId="23" xfId="1" applyFont="1" applyFill="1" applyBorder="1" applyAlignment="1" applyProtection="1"/>
    <xf numFmtId="0" fontId="20" fillId="0" borderId="0" xfId="0" applyFont="1" applyFill="1" applyBorder="1"/>
    <xf numFmtId="166" fontId="8" fillId="0" borderId="30" xfId="1" applyFont="1" applyFill="1" applyBorder="1" applyAlignment="1" applyProtection="1"/>
    <xf numFmtId="0" fontId="8" fillId="0" borderId="0" xfId="0" applyFont="1" applyFill="1" applyBorder="1"/>
    <xf numFmtId="0" fontId="8" fillId="0" borderId="25" xfId="0" applyFont="1" applyBorder="1" applyAlignment="1">
      <alignment horizontal="center"/>
    </xf>
    <xf numFmtId="166" fontId="20" fillId="0" borderId="43" xfId="1" applyFont="1" applyFill="1" applyBorder="1" applyAlignment="1" applyProtection="1"/>
    <xf numFmtId="4" fontId="8" fillId="0" borderId="3" xfId="0" applyNumberFormat="1" applyFont="1" applyFill="1" applyBorder="1"/>
    <xf numFmtId="0" fontId="8" fillId="0" borderId="42" xfId="0" applyFont="1" applyBorder="1" applyAlignment="1">
      <alignment horizontal="center"/>
    </xf>
    <xf numFmtId="0" fontId="8" fillId="0" borderId="8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4" fontId="20" fillId="0" borderId="3" xfId="0" applyNumberFormat="1" applyFont="1" applyFill="1" applyBorder="1"/>
    <xf numFmtId="166" fontId="20" fillId="0" borderId="44" xfId="1" applyFont="1" applyFill="1" applyBorder="1" applyAlignment="1" applyProtection="1"/>
    <xf numFmtId="0" fontId="20" fillId="0" borderId="3" xfId="0" applyFont="1" applyFill="1" applyBorder="1"/>
    <xf numFmtId="166" fontId="8" fillId="0" borderId="29" xfId="1" applyFont="1" applyFill="1" applyBorder="1" applyAlignment="1" applyProtection="1"/>
    <xf numFmtId="165" fontId="8" fillId="0" borderId="0" xfId="0" applyNumberFormat="1" applyFont="1" applyFill="1" applyBorder="1"/>
    <xf numFmtId="0" fontId="8" fillId="0" borderId="3" xfId="0" applyFont="1" applyFill="1" applyBorder="1"/>
    <xf numFmtId="0" fontId="8" fillId="0" borderId="3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20" fillId="0" borderId="19" xfId="0" applyFont="1" applyBorder="1" applyAlignment="1">
      <alignment horizontal="center"/>
    </xf>
    <xf numFmtId="0" fontId="8" fillId="0" borderId="45" xfId="0" applyFont="1" applyFill="1" applyBorder="1" applyAlignment="1">
      <alignment horizontal="center"/>
    </xf>
    <xf numFmtId="166" fontId="8" fillId="0" borderId="3" xfId="1" applyFont="1" applyFill="1" applyBorder="1" applyAlignment="1" applyProtection="1"/>
    <xf numFmtId="166" fontId="20" fillId="0" borderId="3" xfId="1" applyFont="1" applyFill="1" applyBorder="1" applyAlignment="1" applyProtection="1"/>
    <xf numFmtId="166" fontId="20" fillId="0" borderId="46" xfId="1" applyFont="1" applyFill="1" applyBorder="1" applyAlignment="1" applyProtection="1"/>
    <xf numFmtId="166" fontId="8" fillId="8" borderId="29" xfId="1" applyFont="1" applyFill="1" applyBorder="1" applyAlignment="1" applyProtection="1"/>
    <xf numFmtId="0" fontId="8" fillId="0" borderId="13" xfId="0" applyFont="1" applyFill="1" applyBorder="1" applyAlignment="1">
      <alignment horizontal="center"/>
    </xf>
    <xf numFmtId="0" fontId="8" fillId="0" borderId="7" xfId="0" applyFont="1" applyFill="1" applyBorder="1" applyAlignment="1">
      <alignment horizontal="center"/>
    </xf>
    <xf numFmtId="4" fontId="20" fillId="8" borderId="0" xfId="0" applyNumberFormat="1" applyFont="1" applyFill="1" applyBorder="1"/>
    <xf numFmtId="166" fontId="26" fillId="0" borderId="37" xfId="1" applyFont="1" applyFill="1" applyBorder="1" applyAlignment="1" applyProtection="1"/>
    <xf numFmtId="4" fontId="8" fillId="8" borderId="38" xfId="0" applyNumberFormat="1" applyFont="1" applyFill="1" applyBorder="1"/>
    <xf numFmtId="0" fontId="8" fillId="0" borderId="48" xfId="0" applyFont="1" applyBorder="1" applyAlignment="1">
      <alignment horizontal="center"/>
    </xf>
    <xf numFmtId="0" fontId="8" fillId="0" borderId="32" xfId="0" applyFont="1" applyBorder="1" applyAlignment="1">
      <alignment horizontal="center"/>
    </xf>
    <xf numFmtId="0" fontId="8" fillId="0" borderId="48" xfId="0" applyFont="1" applyFill="1" applyBorder="1" applyAlignment="1">
      <alignment horizontal="center"/>
    </xf>
    <xf numFmtId="0" fontId="8" fillId="0" borderId="6" xfId="0" applyFont="1" applyFill="1" applyBorder="1" applyAlignment="1">
      <alignment horizontal="center"/>
    </xf>
    <xf numFmtId="0" fontId="8" fillId="0" borderId="47" xfId="0" applyFont="1" applyFill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47" xfId="0" applyFont="1" applyBorder="1" applyAlignment="1">
      <alignment horizontal="center"/>
    </xf>
    <xf numFmtId="166" fontId="8" fillId="8" borderId="0" xfId="1" applyFont="1" applyFill="1" applyBorder="1" applyAlignment="1" applyProtection="1"/>
    <xf numFmtId="0" fontId="8" fillId="0" borderId="49" xfId="0" applyFont="1" applyBorder="1" applyAlignment="1">
      <alignment horizontal="center"/>
    </xf>
    <xf numFmtId="166" fontId="29" fillId="8" borderId="38" xfId="1" applyFont="1" applyFill="1" applyBorder="1" applyAlignment="1">
      <alignment horizontal="center"/>
    </xf>
    <xf numFmtId="166" fontId="17" fillId="0" borderId="36" xfId="1" applyFont="1" applyFill="1" applyBorder="1" applyAlignment="1" applyProtection="1"/>
    <xf numFmtId="166" fontId="17" fillId="0" borderId="23" xfId="1" applyFont="1" applyFill="1" applyBorder="1" applyAlignment="1" applyProtection="1"/>
    <xf numFmtId="166" fontId="17" fillId="0" borderId="44" xfId="1" applyFont="1" applyFill="1" applyBorder="1" applyAlignment="1" applyProtection="1"/>
    <xf numFmtId="166" fontId="46" fillId="0" borderId="0" xfId="1" applyFont="1"/>
    <xf numFmtId="0" fontId="0" fillId="0" borderId="18" xfId="0" applyBorder="1"/>
    <xf numFmtId="166" fontId="1" fillId="0" borderId="19" xfId="1" applyBorder="1"/>
    <xf numFmtId="0" fontId="0" fillId="0" borderId="18" xfId="0" applyBorder="1" applyAlignment="1">
      <alignment horizontal="center"/>
    </xf>
    <xf numFmtId="4" fontId="47" fillId="6" borderId="0" xfId="0" applyNumberFormat="1" applyFont="1" applyFill="1" applyBorder="1" applyAlignment="1">
      <alignment horizontal="left" indent="1"/>
    </xf>
    <xf numFmtId="4" fontId="11" fillId="6" borderId="0" xfId="0" applyNumberFormat="1" applyFont="1" applyFill="1" applyBorder="1" applyAlignment="1">
      <alignment horizontal="left" indent="2"/>
    </xf>
    <xf numFmtId="4" fontId="47" fillId="0" borderId="0" xfId="0" applyNumberFormat="1" applyFont="1" applyFill="1" applyBorder="1"/>
    <xf numFmtId="4" fontId="11" fillId="5" borderId="50" xfId="0" applyNumberFormat="1" applyFont="1" applyFill="1" applyBorder="1" applyAlignment="1">
      <alignment horizontal="right"/>
    </xf>
    <xf numFmtId="0" fontId="24" fillId="0" borderId="12" xfId="0" applyFont="1" applyBorder="1"/>
    <xf numFmtId="0" fontId="11" fillId="0" borderId="43" xfId="0" applyFont="1" applyBorder="1"/>
    <xf numFmtId="4" fontId="11" fillId="0" borderId="0" xfId="0" applyNumberFormat="1" applyFont="1" applyBorder="1" applyAlignment="1">
      <alignment horizontal="right"/>
    </xf>
    <xf numFmtId="0" fontId="8" fillId="0" borderId="51" xfId="0" applyFont="1" applyBorder="1" applyAlignment="1">
      <alignment horizontal="left"/>
    </xf>
    <xf numFmtId="0" fontId="16" fillId="4" borderId="52" xfId="0" applyFont="1" applyFill="1" applyBorder="1" applyAlignment="1">
      <alignment horizontal="center"/>
    </xf>
    <xf numFmtId="0" fontId="8" fillId="0" borderId="27" xfId="0" applyFont="1" applyBorder="1" applyAlignment="1">
      <alignment horizontal="left"/>
    </xf>
    <xf numFmtId="0" fontId="11" fillId="0" borderId="53" xfId="0" applyFont="1" applyBorder="1" applyAlignment="1">
      <alignment horizontal="left"/>
    </xf>
    <xf numFmtId="4" fontId="11" fillId="0" borderId="2" xfId="0" applyNumberFormat="1" applyFont="1" applyBorder="1" applyAlignment="1">
      <alignment horizontal="left"/>
    </xf>
    <xf numFmtId="166" fontId="11" fillId="0" borderId="3" xfId="2" applyNumberFormat="1" applyFont="1" applyFill="1" applyBorder="1" applyAlignment="1" applyProtection="1">
      <alignment horizontal="right"/>
    </xf>
    <xf numFmtId="4" fontId="11" fillId="0" borderId="2" xfId="0" applyNumberFormat="1" applyFont="1" applyFill="1" applyBorder="1" applyAlignment="1">
      <alignment horizontal="left"/>
    </xf>
    <xf numFmtId="40" fontId="23" fillId="0" borderId="10" xfId="0" applyNumberFormat="1" applyFont="1" applyFill="1" applyBorder="1" applyAlignment="1"/>
    <xf numFmtId="3" fontId="3" fillId="0" borderId="0" xfId="0" applyNumberFormat="1" applyFont="1" applyFill="1"/>
    <xf numFmtId="4" fontId="47" fillId="0" borderId="0" xfId="0" applyNumberFormat="1" applyFont="1" applyBorder="1"/>
    <xf numFmtId="4" fontId="47" fillId="0" borderId="0" xfId="0" applyNumberFormat="1" applyFont="1"/>
    <xf numFmtId="4" fontId="28" fillId="0" borderId="0" xfId="0" applyNumberFormat="1" applyFont="1" applyFill="1" applyBorder="1"/>
    <xf numFmtId="4" fontId="28" fillId="0" borderId="0" xfId="0" applyNumberFormat="1" applyFont="1"/>
    <xf numFmtId="166" fontId="2" fillId="0" borderId="5" xfId="1" applyFont="1" applyFill="1" applyBorder="1" applyAlignment="1" applyProtection="1"/>
    <xf numFmtId="166" fontId="2" fillId="0" borderId="32" xfId="1" applyFont="1" applyFill="1" applyBorder="1" applyAlignment="1" applyProtection="1"/>
    <xf numFmtId="0" fontId="0" fillId="0" borderId="0" xfId="0" applyFill="1"/>
    <xf numFmtId="0" fontId="0" fillId="0" borderId="2" xfId="0" applyFill="1" applyBorder="1"/>
    <xf numFmtId="166" fontId="1" fillId="0" borderId="3" xfId="1" applyFill="1" applyBorder="1"/>
    <xf numFmtId="4" fontId="50" fillId="4" borderId="18" xfId="0" applyNumberFormat="1" applyFont="1" applyFill="1" applyBorder="1" applyAlignment="1">
      <alignment horizontal="center"/>
    </xf>
    <xf numFmtId="0" fontId="0" fillId="5" borderId="0" xfId="0" applyFill="1"/>
    <xf numFmtId="166" fontId="1" fillId="5" borderId="0" xfId="1" applyFill="1"/>
    <xf numFmtId="16" fontId="0" fillId="5" borderId="2" xfId="0" applyNumberFormat="1" applyFill="1" applyBorder="1"/>
    <xf numFmtId="166" fontId="1" fillId="5" borderId="21" xfId="1" applyFill="1" applyBorder="1"/>
    <xf numFmtId="0" fontId="0" fillId="5" borderId="20" xfId="0" applyFill="1" applyBorder="1"/>
    <xf numFmtId="4" fontId="11" fillId="5" borderId="0" xfId="0" applyNumberFormat="1" applyFont="1" applyFill="1" applyBorder="1" applyAlignment="1">
      <alignment horizontal="left" indent="2"/>
    </xf>
    <xf numFmtId="4" fontId="11" fillId="5" borderId="3" xfId="0" applyNumberFormat="1" applyFont="1" applyFill="1" applyBorder="1" applyAlignment="1">
      <alignment horizontal="right"/>
    </xf>
    <xf numFmtId="17" fontId="0" fillId="5" borderId="2" xfId="0" applyNumberFormat="1" applyFill="1" applyBorder="1" applyAlignment="1">
      <alignment horizontal="left"/>
    </xf>
    <xf numFmtId="16" fontId="0" fillId="5" borderId="2" xfId="0" applyNumberFormat="1" applyFill="1" applyBorder="1" applyAlignment="1">
      <alignment horizontal="right"/>
    </xf>
    <xf numFmtId="166" fontId="1" fillId="5" borderId="0" xfId="1" applyFill="1" applyBorder="1"/>
    <xf numFmtId="4" fontId="14" fillId="5" borderId="0" xfId="0" applyNumberFormat="1" applyFont="1" applyFill="1" applyBorder="1"/>
    <xf numFmtId="166" fontId="11" fillId="5" borderId="0" xfId="2" applyNumberFormat="1" applyFont="1" applyFill="1" applyBorder="1" applyAlignment="1" applyProtection="1">
      <alignment horizontal="right"/>
    </xf>
    <xf numFmtId="0" fontId="0" fillId="5" borderId="0" xfId="0" applyFill="1" applyBorder="1"/>
    <xf numFmtId="0" fontId="0" fillId="5" borderId="2" xfId="0" applyFill="1" applyBorder="1"/>
    <xf numFmtId="166" fontId="1" fillId="5" borderId="3" xfId="1" applyFill="1" applyBorder="1"/>
    <xf numFmtId="4" fontId="49" fillId="5" borderId="0" xfId="0" applyNumberFormat="1" applyFont="1" applyFill="1" applyBorder="1" applyAlignment="1">
      <alignment horizontal="right"/>
    </xf>
    <xf numFmtId="4" fontId="11" fillId="5" borderId="2" xfId="0" applyNumberFormat="1" applyFont="1" applyFill="1" applyBorder="1" applyAlignment="1">
      <alignment horizontal="left"/>
    </xf>
    <xf numFmtId="166" fontId="11" fillId="5" borderId="3" xfId="2" applyNumberFormat="1" applyFont="1" applyFill="1" applyBorder="1" applyAlignment="1" applyProtection="1">
      <alignment horizontal="right"/>
    </xf>
    <xf numFmtId="166" fontId="11" fillId="5" borderId="0" xfId="0" applyNumberFormat="1" applyFont="1" applyFill="1" applyBorder="1" applyAlignment="1">
      <alignment horizontal="right"/>
    </xf>
    <xf numFmtId="166" fontId="11" fillId="5" borderId="3" xfId="0" applyNumberFormat="1" applyFont="1" applyFill="1" applyBorder="1" applyAlignment="1">
      <alignment horizontal="right"/>
    </xf>
    <xf numFmtId="166" fontId="49" fillId="5" borderId="0" xfId="2" applyNumberFormat="1" applyFont="1" applyFill="1" applyBorder="1" applyAlignment="1" applyProtection="1">
      <alignment horizontal="right"/>
    </xf>
    <xf numFmtId="166" fontId="1" fillId="5" borderId="2" xfId="1" applyFill="1" applyBorder="1"/>
    <xf numFmtId="4" fontId="54" fillId="5" borderId="0" xfId="0" applyNumberFormat="1" applyFont="1" applyFill="1" applyBorder="1"/>
    <xf numFmtId="4" fontId="11" fillId="6" borderId="3" xfId="0" applyNumberFormat="1" applyFont="1" applyFill="1" applyBorder="1" applyAlignment="1">
      <alignment horizontal="right"/>
    </xf>
    <xf numFmtId="166" fontId="1" fillId="5" borderId="54" xfId="1" applyFill="1" applyBorder="1"/>
    <xf numFmtId="4" fontId="11" fillId="5" borderId="3" xfId="0" applyNumberFormat="1" applyFont="1" applyFill="1" applyBorder="1"/>
    <xf numFmtId="17" fontId="0" fillId="5" borderId="2" xfId="0" applyNumberFormat="1" applyFill="1" applyBorder="1"/>
    <xf numFmtId="4" fontId="16" fillId="5" borderId="0" xfId="0" applyNumberFormat="1" applyFont="1" applyFill="1" applyBorder="1"/>
    <xf numFmtId="4" fontId="47" fillId="5" borderId="0" xfId="0" applyNumberFormat="1" applyFont="1" applyFill="1" applyBorder="1" applyAlignment="1">
      <alignment horizontal="left"/>
    </xf>
    <xf numFmtId="4" fontId="11" fillId="5" borderId="0" xfId="0" applyNumberFormat="1" applyFont="1" applyFill="1" applyBorder="1" applyAlignment="1"/>
    <xf numFmtId="16" fontId="0" fillId="5" borderId="2" xfId="0" applyNumberFormat="1" applyFill="1" applyBorder="1" applyAlignment="1">
      <alignment horizontal="left"/>
    </xf>
    <xf numFmtId="0" fontId="52" fillId="5" borderId="0" xfId="0" applyFont="1" applyFill="1"/>
    <xf numFmtId="16" fontId="0" fillId="5" borderId="2" xfId="0" applyNumberFormat="1" applyFill="1" applyBorder="1" applyAlignment="1">
      <alignment horizontal="center"/>
    </xf>
    <xf numFmtId="4" fontId="47" fillId="5" borderId="0" xfId="0" applyNumberFormat="1" applyFont="1" applyFill="1" applyBorder="1" applyAlignment="1">
      <alignment horizontal="left" indent="2"/>
    </xf>
    <xf numFmtId="4" fontId="47" fillId="5" borderId="0" xfId="0" applyNumberFormat="1" applyFont="1" applyFill="1" applyBorder="1" applyAlignment="1">
      <alignment horizontal="left" indent="1"/>
    </xf>
    <xf numFmtId="4" fontId="6" fillId="5" borderId="0" xfId="0" applyNumberFormat="1" applyFont="1" applyFill="1" applyBorder="1" applyAlignment="1">
      <alignment horizontal="left" indent="1"/>
    </xf>
    <xf numFmtId="0" fontId="11" fillId="5" borderId="3" xfId="0" applyFont="1" applyFill="1" applyBorder="1"/>
    <xf numFmtId="4" fontId="28" fillId="5" borderId="0" xfId="0" applyNumberFormat="1" applyFont="1" applyFill="1" applyBorder="1" applyAlignment="1">
      <alignment horizontal="left" indent="2"/>
    </xf>
    <xf numFmtId="4" fontId="47" fillId="5" borderId="0" xfId="0" applyNumberFormat="1" applyFont="1" applyFill="1" applyBorder="1"/>
    <xf numFmtId="4" fontId="11" fillId="5" borderId="0" xfId="0" applyNumberFormat="1" applyFont="1" applyFill="1" applyBorder="1" applyAlignment="1">
      <alignment horizontal="left"/>
    </xf>
    <xf numFmtId="4" fontId="24" fillId="5" borderId="0" xfId="0" applyNumberFormat="1" applyFont="1" applyFill="1" applyBorder="1"/>
    <xf numFmtId="4" fontId="14" fillId="5" borderId="0" xfId="0" applyNumberFormat="1" applyFont="1" applyFill="1" applyBorder="1" applyAlignment="1">
      <alignment horizontal="center"/>
    </xf>
    <xf numFmtId="166" fontId="55" fillId="5" borderId="3" xfId="1" applyFont="1" applyFill="1" applyBorder="1"/>
    <xf numFmtId="0" fontId="25" fillId="5" borderId="2" xfId="0" applyFont="1" applyFill="1" applyBorder="1"/>
    <xf numFmtId="0" fontId="25" fillId="5" borderId="0" xfId="0" applyFont="1" applyFill="1"/>
    <xf numFmtId="166" fontId="55" fillId="5" borderId="0" xfId="1" applyFont="1" applyFill="1" applyBorder="1"/>
    <xf numFmtId="4" fontId="53" fillId="5" borderId="0" xfId="0" applyNumberFormat="1" applyFont="1" applyFill="1" applyBorder="1" applyAlignment="1"/>
    <xf numFmtId="166" fontId="1" fillId="5" borderId="3" xfId="1" applyFill="1" applyBorder="1" applyAlignment="1">
      <alignment horizontal="left"/>
    </xf>
    <xf numFmtId="4" fontId="49" fillId="5" borderId="0" xfId="0" applyNumberFormat="1" applyFont="1" applyFill="1" applyBorder="1"/>
    <xf numFmtId="166" fontId="49" fillId="5" borderId="0" xfId="0" applyNumberFormat="1" applyFont="1" applyFill="1" applyBorder="1" applyAlignment="1">
      <alignment horizontal="right"/>
    </xf>
    <xf numFmtId="166" fontId="37" fillId="6" borderId="0" xfId="1" applyFont="1" applyFill="1" applyBorder="1"/>
    <xf numFmtId="4" fontId="22" fillId="0" borderId="10" xfId="0" applyNumberFormat="1" applyFont="1" applyFill="1" applyBorder="1" applyAlignment="1"/>
    <xf numFmtId="164" fontId="56" fillId="0" borderId="10" xfId="0" applyNumberFormat="1" applyFont="1" applyFill="1" applyBorder="1" applyAlignment="1">
      <alignment horizontal="right"/>
    </xf>
    <xf numFmtId="4" fontId="8" fillId="0" borderId="10" xfId="0" applyNumberFormat="1" applyFont="1" applyFill="1" applyBorder="1" applyAlignment="1">
      <alignment horizontal="right"/>
    </xf>
    <xf numFmtId="0" fontId="0" fillId="0" borderId="10" xfId="0" applyBorder="1"/>
    <xf numFmtId="4" fontId="0" fillId="0" borderId="10" xfId="0" applyNumberFormat="1" applyBorder="1"/>
    <xf numFmtId="4" fontId="17" fillId="0" borderId="10" xfId="0" applyNumberFormat="1" applyFont="1" applyFill="1" applyBorder="1" applyAlignment="1">
      <alignment horizontal="right"/>
    </xf>
    <xf numFmtId="4" fontId="19" fillId="0" borderId="10" xfId="0" applyNumberFormat="1" applyFont="1" applyFill="1" applyBorder="1" applyAlignment="1">
      <alignment horizontal="right"/>
    </xf>
    <xf numFmtId="4" fontId="22" fillId="0" borderId="10" xfId="0" applyNumberFormat="1" applyFont="1" applyFill="1" applyBorder="1" applyAlignment="1">
      <alignment horizontal="left" indent="14"/>
    </xf>
    <xf numFmtId="0" fontId="0" fillId="5" borderId="0" xfId="0" applyFont="1" applyFill="1"/>
    <xf numFmtId="4" fontId="28" fillId="5" borderId="0" xfId="0" applyNumberFormat="1" applyFont="1" applyFill="1" applyBorder="1" applyAlignment="1"/>
    <xf numFmtId="4" fontId="11" fillId="5" borderId="2" xfId="0" applyNumberFormat="1" applyFont="1" applyFill="1" applyBorder="1" applyAlignment="1">
      <alignment horizontal="center"/>
    </xf>
    <xf numFmtId="14" fontId="0" fillId="5" borderId="0" xfId="0" applyNumberFormat="1" applyFill="1"/>
    <xf numFmtId="4" fontId="14" fillId="5" borderId="0" xfId="0" applyNumberFormat="1" applyFont="1" applyFill="1" applyBorder="1" applyAlignment="1">
      <alignment horizontal="left"/>
    </xf>
    <xf numFmtId="4" fontId="11" fillId="5" borderId="2" xfId="0" applyNumberFormat="1" applyFont="1" applyFill="1" applyBorder="1" applyAlignment="1">
      <alignment horizontal="right"/>
    </xf>
    <xf numFmtId="4" fontId="57" fillId="5" borderId="2" xfId="0" applyNumberFormat="1" applyFont="1" applyFill="1" applyBorder="1" applyAlignment="1">
      <alignment horizontal="left"/>
    </xf>
    <xf numFmtId="4" fontId="57" fillId="6" borderId="0" xfId="0" applyNumberFormat="1" applyFont="1" applyFill="1" applyBorder="1" applyAlignment="1">
      <alignment horizontal="left" indent="2"/>
    </xf>
    <xf numFmtId="4" fontId="57" fillId="5" borderId="0" xfId="0" applyNumberFormat="1" applyFont="1" applyFill="1" applyBorder="1" applyAlignment="1">
      <alignment horizontal="right"/>
    </xf>
    <xf numFmtId="4" fontId="57" fillId="6" borderId="3" xfId="0" applyNumberFormat="1" applyFont="1" applyFill="1" applyBorder="1" applyAlignment="1">
      <alignment horizontal="right"/>
    </xf>
    <xf numFmtId="0" fontId="58" fillId="5" borderId="0" xfId="0" applyFont="1" applyFill="1"/>
    <xf numFmtId="16" fontId="58" fillId="5" borderId="2" xfId="0" applyNumberFormat="1" applyFont="1" applyFill="1" applyBorder="1"/>
    <xf numFmtId="166" fontId="59" fillId="5" borderId="3" xfId="1" applyFont="1" applyFill="1" applyBorder="1"/>
    <xf numFmtId="0" fontId="58" fillId="5" borderId="2" xfId="0" applyFont="1" applyFill="1" applyBorder="1" applyAlignment="1">
      <alignment horizontal="center"/>
    </xf>
    <xf numFmtId="166" fontId="1" fillId="5" borderId="0" xfId="1" applyFill="1" applyBorder="1" applyAlignment="1">
      <alignment horizontal="left"/>
    </xf>
    <xf numFmtId="4" fontId="28" fillId="5" borderId="0" xfId="0" applyNumberFormat="1" applyFont="1" applyFill="1" applyBorder="1" applyAlignment="1">
      <alignment horizontal="left"/>
    </xf>
    <xf numFmtId="4" fontId="14" fillId="5" borderId="2" xfId="0" applyNumberFormat="1" applyFont="1" applyFill="1" applyBorder="1" applyAlignment="1">
      <alignment horizontal="left"/>
    </xf>
    <xf numFmtId="4" fontId="53" fillId="5" borderId="0" xfId="0" applyNumberFormat="1" applyFont="1" applyFill="1" applyBorder="1"/>
    <xf numFmtId="4" fontId="11" fillId="5" borderId="0" xfId="0" applyNumberFormat="1" applyFont="1" applyFill="1" applyBorder="1" applyAlignment="1">
      <alignment horizontal="left" indent="1"/>
    </xf>
    <xf numFmtId="14" fontId="0" fillId="5" borderId="20" xfId="0" applyNumberFormat="1" applyFill="1" applyBorder="1" applyAlignment="1">
      <alignment horizontal="left"/>
    </xf>
    <xf numFmtId="4" fontId="11" fillId="5" borderId="50" xfId="0" applyNumberFormat="1" applyFont="1" applyFill="1" applyBorder="1" applyAlignment="1">
      <alignment horizontal="left"/>
    </xf>
    <xf numFmtId="4" fontId="11" fillId="5" borderId="21" xfId="0" applyNumberFormat="1" applyFont="1" applyFill="1" applyBorder="1" applyAlignment="1">
      <alignment horizontal="right"/>
    </xf>
    <xf numFmtId="0" fontId="0" fillId="5" borderId="21" xfId="0" applyFill="1" applyBorder="1"/>
    <xf numFmtId="166" fontId="31" fillId="5" borderId="0" xfId="1" applyFont="1" applyFill="1" applyBorder="1"/>
    <xf numFmtId="0" fontId="25" fillId="9" borderId="0" xfId="0" applyFont="1" applyFill="1" applyBorder="1"/>
    <xf numFmtId="170" fontId="1" fillId="5" borderId="0" xfId="1" applyNumberFormat="1" applyFill="1"/>
    <xf numFmtId="4" fontId="11" fillId="10" borderId="0" xfId="0" applyNumberFormat="1" applyFont="1" applyFill="1" applyBorder="1" applyAlignment="1"/>
    <xf numFmtId="4" fontId="49" fillId="10" borderId="0" xfId="0" applyNumberFormat="1" applyFont="1" applyFill="1" applyBorder="1" applyAlignment="1">
      <alignment horizontal="right"/>
    </xf>
    <xf numFmtId="4" fontId="11" fillId="10" borderId="3" xfId="0" applyNumberFormat="1" applyFont="1" applyFill="1" applyBorder="1" applyAlignment="1">
      <alignment horizontal="right"/>
    </xf>
    <xf numFmtId="0" fontId="0" fillId="10" borderId="0" xfId="0" applyFill="1"/>
    <xf numFmtId="0" fontId="0" fillId="10" borderId="2" xfId="0" applyFill="1" applyBorder="1"/>
    <xf numFmtId="166" fontId="1" fillId="10" borderId="3" xfId="1" applyFill="1" applyBorder="1"/>
    <xf numFmtId="166" fontId="1" fillId="8" borderId="3" xfId="1" applyFill="1" applyBorder="1"/>
    <xf numFmtId="16" fontId="0" fillId="8" borderId="2" xfId="0" applyNumberFormat="1" applyFill="1" applyBorder="1"/>
    <xf numFmtId="0" fontId="0" fillId="8" borderId="2" xfId="0" applyFill="1" applyBorder="1"/>
    <xf numFmtId="166" fontId="1" fillId="8" borderId="3" xfId="1" applyFont="1" applyFill="1" applyBorder="1"/>
    <xf numFmtId="17" fontId="0" fillId="8" borderId="2" xfId="0" applyNumberFormat="1" applyFill="1" applyBorder="1"/>
    <xf numFmtId="16" fontId="0" fillId="8" borderId="2" xfId="0" applyNumberFormat="1" applyFill="1" applyBorder="1" applyAlignment="1">
      <alignment horizontal="left"/>
    </xf>
    <xf numFmtId="17" fontId="0" fillId="8" borderId="2" xfId="0" applyNumberFormat="1" applyFont="1" applyFill="1" applyBorder="1" applyAlignment="1">
      <alignment horizontal="left"/>
    </xf>
    <xf numFmtId="17" fontId="0" fillId="8" borderId="2" xfId="0" applyNumberFormat="1" applyFill="1" applyBorder="1" applyAlignment="1">
      <alignment horizontal="left"/>
    </xf>
    <xf numFmtId="0" fontId="0" fillId="8" borderId="2" xfId="0" applyFont="1" applyFill="1" applyBorder="1"/>
    <xf numFmtId="16" fontId="0" fillId="8" borderId="2" xfId="0" applyNumberFormat="1" applyFill="1" applyBorder="1" applyAlignment="1">
      <alignment horizontal="center"/>
    </xf>
    <xf numFmtId="16" fontId="0" fillId="8" borderId="2" xfId="0" applyNumberFormat="1" applyFill="1" applyBorder="1" applyAlignment="1">
      <alignment horizontal="right"/>
    </xf>
    <xf numFmtId="166" fontId="1" fillId="8" borderId="0" xfId="1" applyFill="1" applyBorder="1"/>
    <xf numFmtId="166" fontId="1" fillId="8" borderId="54" xfId="1" applyFill="1" applyBorder="1"/>
    <xf numFmtId="4" fontId="11" fillId="6" borderId="0" xfId="0" applyNumberFormat="1" applyFont="1" applyFill="1" applyBorder="1" applyAlignment="1">
      <alignment horizontal="right"/>
    </xf>
    <xf numFmtId="4" fontId="11" fillId="5" borderId="0" xfId="0" applyNumberFormat="1" applyFont="1" applyFill="1" applyBorder="1" applyAlignment="1">
      <alignment horizontal="right"/>
    </xf>
    <xf numFmtId="0" fontId="0" fillId="5" borderId="14" xfId="0" applyFill="1" applyBorder="1"/>
    <xf numFmtId="16" fontId="0" fillId="5" borderId="14" xfId="0" applyNumberFormat="1" applyFill="1" applyBorder="1"/>
    <xf numFmtId="166" fontId="59" fillId="5" borderId="0" xfId="1" applyFont="1" applyFill="1" applyBorder="1"/>
    <xf numFmtId="0" fontId="0" fillId="5" borderId="2" xfId="0" applyFill="1" applyBorder="1" applyAlignment="1">
      <alignment horizontal="center"/>
    </xf>
    <xf numFmtId="166" fontId="1" fillId="12" borderId="3" xfId="1" applyFill="1" applyBorder="1"/>
    <xf numFmtId="0" fontId="0" fillId="12" borderId="2" xfId="0" applyFill="1" applyBorder="1"/>
    <xf numFmtId="16" fontId="0" fillId="12" borderId="38" xfId="0" applyNumberFormat="1" applyFill="1" applyBorder="1"/>
    <xf numFmtId="0" fontId="0" fillId="11" borderId="38" xfId="0" applyFill="1" applyBorder="1"/>
    <xf numFmtId="0" fontId="0" fillId="8" borderId="38" xfId="0" applyFill="1" applyBorder="1"/>
    <xf numFmtId="0" fontId="25" fillId="0" borderId="0" xfId="0" applyFont="1" applyAlignment="1">
      <alignment horizontal="left" vertical="center"/>
    </xf>
    <xf numFmtId="4" fontId="11" fillId="0" borderId="0" xfId="0" applyNumberFormat="1" applyFont="1" applyFill="1" applyBorder="1" applyAlignment="1">
      <alignment horizontal="left" indent="2"/>
    </xf>
    <xf numFmtId="4" fontId="49" fillId="0" borderId="0" xfId="0" applyNumberFormat="1" applyFont="1" applyFill="1" applyBorder="1" applyAlignment="1">
      <alignment horizontal="right"/>
    </xf>
    <xf numFmtId="4" fontId="11" fillId="0" borderId="3" xfId="0" applyNumberFormat="1" applyFont="1" applyFill="1" applyBorder="1" applyAlignment="1">
      <alignment horizontal="right"/>
    </xf>
    <xf numFmtId="0" fontId="0" fillId="0" borderId="0" xfId="0" applyFont="1" applyFill="1"/>
    <xf numFmtId="17" fontId="0" fillId="0" borderId="2" xfId="0" applyNumberFormat="1" applyFont="1" applyFill="1" applyBorder="1"/>
    <xf numFmtId="166" fontId="1" fillId="0" borderId="3" xfId="1" applyFont="1" applyFill="1" applyBorder="1"/>
    <xf numFmtId="166" fontId="38" fillId="0" borderId="0" xfId="1" applyFont="1" applyAlignment="1">
      <alignment horizontal="center"/>
    </xf>
    <xf numFmtId="0" fontId="8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8" fillId="0" borderId="28" xfId="0" applyFont="1" applyFill="1" applyBorder="1" applyAlignment="1">
      <alignment horizontal="center"/>
    </xf>
    <xf numFmtId="0" fontId="8" fillId="0" borderId="30" xfId="0" applyFont="1" applyFill="1" applyBorder="1" applyAlignment="1">
      <alignment horizontal="center"/>
    </xf>
    <xf numFmtId="0" fontId="8" fillId="0" borderId="29" xfId="0" applyFont="1" applyFill="1" applyBorder="1" applyAlignment="1">
      <alignment horizontal="center"/>
    </xf>
    <xf numFmtId="0" fontId="8" fillId="0" borderId="28" xfId="0" applyFont="1" applyBorder="1" applyAlignment="1">
      <alignment horizontal="center"/>
    </xf>
    <xf numFmtId="0" fontId="8" fillId="0" borderId="30" xfId="0" applyFont="1" applyBorder="1" applyAlignment="1">
      <alignment horizontal="center"/>
    </xf>
    <xf numFmtId="0" fontId="8" fillId="0" borderId="29" xfId="0" applyFont="1" applyBorder="1" applyAlignment="1">
      <alignment horizontal="center"/>
    </xf>
    <xf numFmtId="0" fontId="8" fillId="0" borderId="15" xfId="0" applyFont="1" applyFill="1" applyBorder="1" applyAlignment="1">
      <alignment horizontal="center"/>
    </xf>
    <xf numFmtId="0" fontId="8" fillId="0" borderId="40" xfId="0" applyFont="1" applyFill="1" applyBorder="1" applyAlignment="1">
      <alignment horizontal="center"/>
    </xf>
    <xf numFmtId="0" fontId="8" fillId="0" borderId="41" xfId="0" applyFont="1" applyFill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8" fillId="0" borderId="40" xfId="0" applyFont="1" applyBorder="1" applyAlignment="1">
      <alignment horizontal="center"/>
    </xf>
    <xf numFmtId="0" fontId="8" fillId="0" borderId="41" xfId="0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27" fillId="0" borderId="18" xfId="0" applyFont="1" applyBorder="1" applyAlignment="1">
      <alignment horizontal="center"/>
    </xf>
    <xf numFmtId="0" fontId="27" fillId="0" borderId="19" xfId="0" applyFont="1" applyBorder="1" applyAlignment="1">
      <alignment horizontal="center"/>
    </xf>
    <xf numFmtId="0" fontId="0" fillId="0" borderId="0" xfId="0" applyAlignment="1">
      <alignment horizontal="center"/>
    </xf>
    <xf numFmtId="166" fontId="55" fillId="5" borderId="28" xfId="1" applyFont="1" applyFill="1" applyBorder="1" applyAlignment="1">
      <alignment horizontal="center"/>
    </xf>
    <xf numFmtId="166" fontId="55" fillId="5" borderId="30" xfId="1" applyFont="1" applyFill="1" applyBorder="1" applyAlignment="1">
      <alignment horizontal="center"/>
    </xf>
    <xf numFmtId="166" fontId="55" fillId="5" borderId="29" xfId="1" applyFont="1" applyFill="1" applyBorder="1" applyAlignment="1">
      <alignment horizontal="center"/>
    </xf>
  </cellXfs>
  <cellStyles count="12">
    <cellStyle name="Comma" xfId="1" builtinId="3"/>
    <cellStyle name="Comma 2" xfId="2"/>
    <cellStyle name="Comma 3" xfId="3"/>
    <cellStyle name="Euro" xfId="4"/>
    <cellStyle name="Millares 2" xfId="5"/>
    <cellStyle name="Millares 3" xfId="6"/>
    <cellStyle name="Moneda 2" xfId="7"/>
    <cellStyle name="Moneda 3" xfId="8"/>
    <cellStyle name="Normal" xfId="0" builtinId="0"/>
    <cellStyle name="Normal 2" xfId="9"/>
    <cellStyle name="Percent 2" xfId="10"/>
    <cellStyle name="Porcentaje 2" xfId="1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3DEB3D"/>
      <rgbColor rgb="000000FF"/>
      <rgbColor rgb="00FFFF00"/>
      <rgbColor rgb="00FF00FF"/>
      <rgbColor rgb="0000FFFF"/>
      <rgbColor rgb="009C0006"/>
      <rgbColor rgb="00008000"/>
      <rgbColor rgb="00000080"/>
      <rgbColor rgb="005C8526"/>
      <rgbColor rgb="00800080"/>
      <rgbColor rgb="00008080"/>
      <rgbColor rgb="00C0C0C0"/>
      <rgbColor rgb="00808080"/>
      <rgbColor rgb="009999FF"/>
      <rgbColor rgb="00993366"/>
      <rgbColor rgb="00EBF1DE"/>
      <rgbColor rgb="00CCFFFF"/>
      <rgbColor rgb="00660066"/>
      <rgbColor rgb="00FF8080"/>
      <rgbColor rgb="000066CC"/>
      <rgbColor rgb="00FFC7CE"/>
      <rgbColor rgb="00000080"/>
      <rgbColor rgb="00FF00FF"/>
      <rgbColor rgb="00FFFF00"/>
      <rgbColor rgb="0000FFFF"/>
      <rgbColor rgb="00800080"/>
      <rgbColor rgb="00C00000"/>
      <rgbColor rgb="00008080"/>
      <rgbColor rgb="000000FF"/>
      <rgbColor rgb="0000CCFF"/>
      <rgbColor rgb="00CCFFFF"/>
      <rgbColor rgb="00D7E4BD"/>
      <rgbColor rgb="00FFFF99"/>
      <rgbColor rgb="0099CCFF"/>
      <rgbColor rgb="00FF99CC"/>
      <rgbColor rgb="00CC99FF"/>
      <rgbColor rgb="00FCD5B5"/>
      <rgbColor rgb="003366FF"/>
      <rgbColor rgb="0033CCCC"/>
      <rgbColor rgb="0099CC00"/>
      <rgbColor rgb="00FFCC00"/>
      <rgbColor rgb="00FF9900"/>
      <rgbColor rgb="00E46C0A"/>
      <rgbColor rgb="00666699"/>
      <rgbColor rgb="007DA647"/>
      <rgbColor rgb="00003366"/>
      <rgbColor rgb="00339966"/>
      <rgbColor rgb="00003300"/>
      <rgbColor rgb="00333300"/>
      <rgbColor rgb="00B847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1"/>
  <sheetViews>
    <sheetView showGridLines="0" workbookViewId="0">
      <selection activeCell="C8" sqref="C8"/>
    </sheetView>
  </sheetViews>
  <sheetFormatPr defaultColWidth="9.109375" defaultRowHeight="22.8" x14ac:dyDescent="0.75"/>
  <cols>
    <col min="1" max="1" width="5.88671875" customWidth="1"/>
    <col min="2" max="2" width="23.5546875" bestFit="1" customWidth="1"/>
    <col min="3" max="3" width="17.109375" style="56" customWidth="1"/>
    <col min="5" max="5" width="11.44140625" customWidth="1"/>
    <col min="6" max="6" width="10.33203125" style="56" bestFit="1" customWidth="1"/>
    <col min="7" max="7" width="11.88671875" bestFit="1" customWidth="1"/>
  </cols>
  <sheetData>
    <row r="2" spans="1:7" x14ac:dyDescent="0.75">
      <c r="B2" s="370" t="s">
        <v>137</v>
      </c>
      <c r="C2" s="370"/>
      <c r="D2" s="370"/>
    </row>
    <row r="3" spans="1:7" x14ac:dyDescent="0.75">
      <c r="B3" s="371" t="s">
        <v>148</v>
      </c>
      <c r="C3" s="371"/>
      <c r="D3" s="371"/>
    </row>
    <row r="5" spans="1:7" x14ac:dyDescent="0.75">
      <c r="B5" s="128" t="s">
        <v>9</v>
      </c>
      <c r="C5" s="56" t="e">
        <f>+#REF!</f>
        <v>#REF!</v>
      </c>
      <c r="G5" s="122"/>
    </row>
    <row r="6" spans="1:7" x14ac:dyDescent="0.75">
      <c r="B6" s="93"/>
      <c r="C6" s="126"/>
      <c r="D6" s="121"/>
    </row>
    <row r="7" spans="1:7" x14ac:dyDescent="0.75">
      <c r="B7" t="s">
        <v>13</v>
      </c>
      <c r="C7" s="56" t="e">
        <f>+#REF!</f>
        <v>#REF!</v>
      </c>
      <c r="G7" s="123"/>
    </row>
    <row r="8" spans="1:7" x14ac:dyDescent="0.75">
      <c r="B8" s="114"/>
      <c r="C8" s="124"/>
      <c r="D8" s="73"/>
    </row>
    <row r="9" spans="1:7" x14ac:dyDescent="0.75">
      <c r="A9" s="23"/>
      <c r="B9" s="77"/>
      <c r="C9" s="127"/>
      <c r="D9" s="78"/>
    </row>
    <row r="10" spans="1:7" x14ac:dyDescent="0.75">
      <c r="B10" s="74" t="s">
        <v>138</v>
      </c>
      <c r="C10" s="125" t="e">
        <f>+C5-C7</f>
        <v>#REF!</v>
      </c>
      <c r="D10" s="73"/>
    </row>
    <row r="11" spans="1:7" x14ac:dyDescent="0.75">
      <c r="B11" s="74"/>
      <c r="D11" s="73"/>
    </row>
  </sheetData>
  <mergeCells count="2">
    <mergeCell ref="B2:D2"/>
    <mergeCell ref="B3:D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R126"/>
  <sheetViews>
    <sheetView showGridLines="0" zoomScale="90" zoomScaleNormal="90" workbookViewId="0">
      <pane xSplit="3" ySplit="4" topLeftCell="D32" activePane="bottomRight" state="frozen"/>
      <selection pane="topRight" activeCell="D1" sqref="D1"/>
      <selection pane="bottomLeft" activeCell="A44" sqref="A44"/>
      <selection pane="bottomRight" activeCell="D30" sqref="D30"/>
    </sheetView>
  </sheetViews>
  <sheetFormatPr defaultColWidth="11.5546875" defaultRowHeight="13.2" x14ac:dyDescent="0.25"/>
  <cols>
    <col min="1" max="1" width="2.5546875" customWidth="1"/>
    <col min="2" max="2" width="3.109375" customWidth="1"/>
    <col min="3" max="3" width="34.5546875" customWidth="1"/>
    <col min="4" max="4" width="16.88671875" customWidth="1"/>
    <col min="5" max="5" width="16" style="2" customWidth="1"/>
    <col min="6" max="6" width="17.33203125" customWidth="1"/>
    <col min="7" max="7" width="15.5546875" customWidth="1"/>
    <col min="8" max="8" width="2.5546875" customWidth="1"/>
    <col min="9" max="9" width="11.88671875" customWidth="1"/>
  </cols>
  <sheetData>
    <row r="1" spans="2:9" ht="22.8" x14ac:dyDescent="0.4">
      <c r="B1" s="372" t="s">
        <v>113</v>
      </c>
      <c r="C1" s="372"/>
      <c r="D1" s="372"/>
      <c r="E1" s="372"/>
      <c r="F1" s="372"/>
      <c r="G1" s="372"/>
      <c r="H1" s="372"/>
      <c r="I1" s="372"/>
    </row>
    <row r="2" spans="2:9" x14ac:dyDescent="0.25">
      <c r="B2" s="373" t="s">
        <v>135</v>
      </c>
      <c r="C2" s="373"/>
      <c r="D2" s="373"/>
      <c r="E2" s="373"/>
      <c r="F2" s="373"/>
      <c r="G2" s="373"/>
      <c r="H2" s="373"/>
      <c r="I2" s="373"/>
    </row>
    <row r="3" spans="2:9" ht="13.8" thickBot="1" x14ac:dyDescent="0.3"/>
    <row r="4" spans="2:9" x14ac:dyDescent="0.25">
      <c r="B4" s="4"/>
      <c r="C4" s="4"/>
      <c r="D4" s="89" t="s">
        <v>0</v>
      </c>
      <c r="E4" s="92" t="s">
        <v>1</v>
      </c>
      <c r="F4" s="108" t="s">
        <v>2</v>
      </c>
      <c r="G4" s="110" t="s">
        <v>3</v>
      </c>
      <c r="H4" s="3"/>
      <c r="I4" s="94" t="s">
        <v>4</v>
      </c>
    </row>
    <row r="5" spans="2:9" s="1" customFormat="1" ht="9.6" x14ac:dyDescent="0.2">
      <c r="D5" s="90" t="s">
        <v>5</v>
      </c>
      <c r="E5" s="91" t="s">
        <v>6</v>
      </c>
      <c r="F5" s="109" t="s">
        <v>7</v>
      </c>
      <c r="G5" s="111" t="s">
        <v>8</v>
      </c>
      <c r="H5" s="5"/>
      <c r="I5" s="86"/>
    </row>
    <row r="6" spans="2:9" ht="13.8" x14ac:dyDescent="0.25">
      <c r="B6" s="6" t="s">
        <v>9</v>
      </c>
      <c r="C6" s="4"/>
      <c r="D6" s="39" t="s">
        <v>10</v>
      </c>
      <c r="E6" s="39" t="s">
        <v>10</v>
      </c>
      <c r="F6" s="39" t="s">
        <v>10</v>
      </c>
      <c r="G6" s="112" t="s">
        <v>10</v>
      </c>
      <c r="H6" s="7"/>
      <c r="I6" s="96" t="s">
        <v>10</v>
      </c>
    </row>
    <row r="7" spans="2:9" x14ac:dyDescent="0.25">
      <c r="B7" s="4"/>
      <c r="C7" s="4" t="s">
        <v>134</v>
      </c>
      <c r="D7" s="119">
        <f>SUM('3rd Qrtr March,April, May,2015'!D7:D56)</f>
        <v>92953.170000000013</v>
      </c>
      <c r="E7" s="51"/>
      <c r="F7" s="40">
        <v>0</v>
      </c>
      <c r="G7" s="113">
        <v>0</v>
      </c>
      <c r="H7" s="8"/>
      <c r="I7" s="87">
        <f>+D7+E7+F7+G7</f>
        <v>92953.170000000013</v>
      </c>
    </row>
    <row r="8" spans="2:9" x14ac:dyDescent="0.25">
      <c r="B8" s="4"/>
      <c r="C8" t="s">
        <v>149</v>
      </c>
      <c r="D8" s="119"/>
      <c r="E8" s="53"/>
      <c r="F8" s="43"/>
      <c r="G8" s="97"/>
      <c r="I8" s="87">
        <f>+D8+E8+F8+G8</f>
        <v>0</v>
      </c>
    </row>
    <row r="9" spans="2:9" s="11" customFormat="1" x14ac:dyDescent="0.25">
      <c r="D9" s="44">
        <f>+D7+D8</f>
        <v>92953.170000000013</v>
      </c>
      <c r="E9" s="44">
        <f>+E7</f>
        <v>0</v>
      </c>
      <c r="F9" s="44">
        <f>+F7</f>
        <v>0</v>
      </c>
      <c r="G9" s="88">
        <f>+G7</f>
        <v>0</v>
      </c>
      <c r="H9" s="12"/>
      <c r="I9" s="88">
        <f>+I7+I8</f>
        <v>92953.170000000013</v>
      </c>
    </row>
    <row r="10" spans="2:9" x14ac:dyDescent="0.25">
      <c r="B10" s="4"/>
      <c r="C10" s="4"/>
      <c r="D10" s="41"/>
      <c r="E10" s="52"/>
      <c r="F10" s="41"/>
      <c r="G10" s="84"/>
      <c r="H10" s="10"/>
      <c r="I10" s="84"/>
    </row>
    <row r="11" spans="2:9" ht="13.8" x14ac:dyDescent="0.25">
      <c r="B11" s="6" t="s">
        <v>13</v>
      </c>
      <c r="C11" s="4"/>
      <c r="D11" s="41"/>
      <c r="E11" s="52"/>
      <c r="F11" s="41"/>
      <c r="G11" s="84"/>
      <c r="H11" s="7"/>
      <c r="I11" s="84"/>
    </row>
    <row r="12" spans="2:9" ht="13.8" x14ac:dyDescent="0.25">
      <c r="B12" s="13"/>
      <c r="C12" s="238" t="s">
        <v>223</v>
      </c>
      <c r="D12" s="45"/>
      <c r="E12" s="50"/>
      <c r="F12" s="45"/>
      <c r="G12" s="98"/>
      <c r="H12" s="10"/>
      <c r="I12" s="98"/>
    </row>
    <row r="13" spans="2:9" ht="13.8" x14ac:dyDescent="0.25">
      <c r="B13" s="13"/>
      <c r="C13" s="14" t="s">
        <v>14</v>
      </c>
      <c r="D13" s="40"/>
      <c r="E13" s="40"/>
      <c r="F13" s="40"/>
      <c r="G13" s="113"/>
      <c r="H13" s="8"/>
      <c r="I13" s="87">
        <f>+D13+E13+F13+G13</f>
        <v>0</v>
      </c>
    </row>
    <row r="14" spans="2:9" ht="13.8" x14ac:dyDescent="0.25">
      <c r="B14" s="13"/>
      <c r="C14" s="14" t="s">
        <v>15</v>
      </c>
      <c r="D14" s="40"/>
      <c r="E14" s="40"/>
      <c r="F14" s="40"/>
      <c r="G14" s="113"/>
      <c r="H14" s="8"/>
      <c r="I14" s="87">
        <f>+D14+E14+F14+G14</f>
        <v>0</v>
      </c>
    </row>
    <row r="15" spans="2:9" ht="13.8" x14ac:dyDescent="0.25">
      <c r="B15" s="15"/>
      <c r="C15" s="14" t="s">
        <v>16</v>
      </c>
      <c r="D15" s="40"/>
      <c r="E15" s="40"/>
      <c r="F15" s="40"/>
      <c r="G15" s="113"/>
      <c r="H15" s="8"/>
      <c r="I15" s="87">
        <f>+D15+E15+F15+G15</f>
        <v>0</v>
      </c>
    </row>
    <row r="16" spans="2:9" ht="13.8" x14ac:dyDescent="0.25">
      <c r="B16" s="13"/>
      <c r="C16" s="14" t="s">
        <v>17</v>
      </c>
      <c r="D16" s="40"/>
      <c r="E16" s="40"/>
      <c r="F16" s="40"/>
      <c r="G16" s="113"/>
      <c r="H16" s="8"/>
      <c r="I16" s="87">
        <f>+D16+E16+F16+G16</f>
        <v>0</v>
      </c>
    </row>
    <row r="17" spans="2:9" ht="13.8" x14ac:dyDescent="0.25">
      <c r="B17" s="13"/>
      <c r="C17" s="14" t="s">
        <v>215</v>
      </c>
      <c r="D17" s="40"/>
      <c r="E17" s="40"/>
      <c r="F17" s="40"/>
      <c r="G17" s="113"/>
      <c r="H17" s="10"/>
      <c r="I17" s="87">
        <f t="shared" ref="I17:I22" si="0">+D17+E17+F17+G17</f>
        <v>0</v>
      </c>
    </row>
    <row r="18" spans="2:9" ht="13.8" x14ac:dyDescent="0.25">
      <c r="B18" s="13"/>
      <c r="C18" s="14" t="s">
        <v>216</v>
      </c>
      <c r="D18" s="40"/>
      <c r="E18" s="40"/>
      <c r="F18" s="40"/>
      <c r="G18" s="113"/>
      <c r="H18" s="10"/>
      <c r="I18" s="87">
        <f t="shared" si="0"/>
        <v>0</v>
      </c>
    </row>
    <row r="19" spans="2:9" ht="13.8" x14ac:dyDescent="0.25">
      <c r="B19" s="13"/>
      <c r="C19" s="14"/>
      <c r="D19" s="47"/>
      <c r="E19" s="54"/>
      <c r="F19" s="47"/>
      <c r="G19" s="99"/>
      <c r="H19" s="10"/>
      <c r="I19" s="99"/>
    </row>
    <row r="20" spans="2:9" ht="13.8" x14ac:dyDescent="0.25">
      <c r="B20" s="13"/>
      <c r="C20" s="14" t="s">
        <v>217</v>
      </c>
      <c r="D20" s="40"/>
      <c r="E20" s="40"/>
      <c r="F20" s="40"/>
      <c r="G20" s="113"/>
      <c r="H20" s="10"/>
      <c r="I20" s="87">
        <f t="shared" si="0"/>
        <v>0</v>
      </c>
    </row>
    <row r="21" spans="2:9" ht="13.8" x14ac:dyDescent="0.25">
      <c r="B21" s="13"/>
      <c r="C21" s="14" t="s">
        <v>218</v>
      </c>
      <c r="D21" s="40"/>
      <c r="E21" s="40"/>
      <c r="F21" s="40"/>
      <c r="G21" s="113"/>
      <c r="H21" s="10"/>
      <c r="I21" s="87">
        <f t="shared" si="0"/>
        <v>0</v>
      </c>
    </row>
    <row r="22" spans="2:9" ht="13.8" x14ac:dyDescent="0.25">
      <c r="B22" s="13"/>
      <c r="C22" s="14" t="s">
        <v>219</v>
      </c>
      <c r="D22" s="40"/>
      <c r="E22" s="40"/>
      <c r="F22" s="40"/>
      <c r="G22" s="113"/>
      <c r="H22" s="10"/>
      <c r="I22" s="87">
        <f t="shared" si="0"/>
        <v>0</v>
      </c>
    </row>
    <row r="23" spans="2:9" ht="13.8" x14ac:dyDescent="0.25">
      <c r="B23" s="13"/>
      <c r="C23" s="16"/>
      <c r="D23" s="47"/>
      <c r="E23" s="54"/>
      <c r="F23" s="47"/>
      <c r="G23" s="99"/>
      <c r="H23" s="10"/>
      <c r="I23" s="99"/>
    </row>
    <row r="24" spans="2:9" ht="13.8" x14ac:dyDescent="0.25">
      <c r="B24" s="13"/>
      <c r="C24" s="224" t="s">
        <v>211</v>
      </c>
      <c r="D24" s="47"/>
      <c r="E24" s="54"/>
      <c r="F24" s="47"/>
      <c r="G24" s="99"/>
      <c r="H24" s="10"/>
      <c r="I24" s="99"/>
    </row>
    <row r="25" spans="2:9" ht="13.8" x14ac:dyDescent="0.25">
      <c r="B25" s="13"/>
      <c r="C25" s="14" t="s">
        <v>27</v>
      </c>
      <c r="D25" s="40"/>
      <c r="E25" s="40"/>
      <c r="F25" s="40"/>
      <c r="G25" s="113"/>
      <c r="H25" s="10"/>
      <c r="I25" s="87">
        <f t="shared" ref="I25" si="1">+D25+E25+F25+G25</f>
        <v>0</v>
      </c>
    </row>
    <row r="26" spans="2:9" ht="13.8" x14ac:dyDescent="0.25">
      <c r="B26" s="13"/>
      <c r="C26" s="16"/>
      <c r="D26" s="47"/>
      <c r="E26" s="54"/>
      <c r="F26" s="47"/>
      <c r="G26" s="99"/>
      <c r="H26" s="10"/>
      <c r="I26" s="99"/>
    </row>
    <row r="27" spans="2:9" ht="13.8" x14ac:dyDescent="0.25">
      <c r="B27" s="13"/>
      <c r="C27" s="238" t="s">
        <v>128</v>
      </c>
      <c r="D27" s="47"/>
      <c r="E27" s="54"/>
      <c r="F27" s="47"/>
      <c r="G27" s="99"/>
      <c r="H27" s="10"/>
      <c r="I27" s="99"/>
    </row>
    <row r="28" spans="2:9" ht="13.8" x14ac:dyDescent="0.25">
      <c r="B28" s="237">
        <v>1</v>
      </c>
      <c r="C28" s="14" t="s">
        <v>18</v>
      </c>
      <c r="D28" s="40"/>
      <c r="E28" s="40"/>
      <c r="F28" s="40"/>
      <c r="G28" s="113"/>
      <c r="H28" s="8"/>
      <c r="I28" s="87">
        <f>+D28+E28+F28+G28</f>
        <v>0</v>
      </c>
    </row>
    <row r="29" spans="2:9" ht="13.8" x14ac:dyDescent="0.25">
      <c r="B29" s="237">
        <v>2</v>
      </c>
      <c r="C29" s="14" t="s">
        <v>19</v>
      </c>
      <c r="D29" s="40"/>
      <c r="E29" s="40"/>
      <c r="F29" s="40"/>
      <c r="G29" s="113"/>
      <c r="H29" s="8"/>
      <c r="I29" s="87">
        <f t="shared" ref="I29:I36" si="2">+D29+E29+F29+G29</f>
        <v>0</v>
      </c>
    </row>
    <row r="30" spans="2:9" ht="13.8" x14ac:dyDescent="0.25">
      <c r="B30" s="237">
        <v>3</v>
      </c>
      <c r="C30" s="14" t="s">
        <v>20</v>
      </c>
      <c r="D30" s="40"/>
      <c r="E30" s="40"/>
      <c r="F30" s="40"/>
      <c r="G30" s="113"/>
      <c r="H30" s="8"/>
      <c r="I30" s="87">
        <f t="shared" si="2"/>
        <v>0</v>
      </c>
    </row>
    <row r="31" spans="2:9" ht="13.8" x14ac:dyDescent="0.25">
      <c r="B31" s="237">
        <v>4</v>
      </c>
      <c r="C31" s="14" t="s">
        <v>220</v>
      </c>
      <c r="D31" s="40"/>
      <c r="E31" s="40"/>
      <c r="F31" s="40"/>
      <c r="G31" s="113"/>
      <c r="H31" s="8"/>
      <c r="I31" s="87">
        <f t="shared" si="2"/>
        <v>0</v>
      </c>
    </row>
    <row r="32" spans="2:9" ht="13.8" x14ac:dyDescent="0.25">
      <c r="B32" s="237">
        <v>5</v>
      </c>
      <c r="C32" s="14" t="s">
        <v>221</v>
      </c>
      <c r="D32" s="40"/>
      <c r="E32" s="40"/>
      <c r="F32" s="40"/>
      <c r="G32" s="113"/>
      <c r="H32" s="8"/>
      <c r="I32" s="87">
        <f t="shared" si="2"/>
        <v>0</v>
      </c>
    </row>
    <row r="33" spans="2:9" ht="13.8" x14ac:dyDescent="0.25">
      <c r="B33" s="237">
        <v>6</v>
      </c>
      <c r="C33" s="14" t="s">
        <v>29</v>
      </c>
      <c r="D33" s="40"/>
      <c r="E33" s="40"/>
      <c r="F33" s="40"/>
      <c r="G33" s="113"/>
      <c r="H33" s="8"/>
      <c r="I33" s="87">
        <f t="shared" si="2"/>
        <v>0</v>
      </c>
    </row>
    <row r="34" spans="2:9" x14ac:dyDescent="0.25">
      <c r="B34" s="237"/>
      <c r="C34" s="8" t="s">
        <v>30</v>
      </c>
      <c r="D34" s="40"/>
      <c r="E34" s="40"/>
      <c r="F34" s="40"/>
      <c r="G34" s="113"/>
      <c r="H34" s="8"/>
      <c r="I34" s="87">
        <f t="shared" si="2"/>
        <v>0</v>
      </c>
    </row>
    <row r="35" spans="2:9" ht="13.8" x14ac:dyDescent="0.25">
      <c r="B35" s="237">
        <v>7</v>
      </c>
      <c r="C35" s="14" t="s">
        <v>21</v>
      </c>
      <c r="D35" s="40"/>
      <c r="E35" s="40"/>
      <c r="F35" s="40"/>
      <c r="G35" s="113"/>
      <c r="H35" s="8"/>
      <c r="I35" s="87">
        <f t="shared" si="2"/>
        <v>0</v>
      </c>
    </row>
    <row r="36" spans="2:9" ht="13.8" x14ac:dyDescent="0.25">
      <c r="B36" s="237">
        <v>8</v>
      </c>
      <c r="C36" s="14" t="s">
        <v>222</v>
      </c>
      <c r="D36" s="40"/>
      <c r="E36" s="40"/>
      <c r="F36" s="40"/>
      <c r="G36" s="113"/>
      <c r="H36" s="10"/>
      <c r="I36" s="87">
        <f t="shared" si="2"/>
        <v>0</v>
      </c>
    </row>
    <row r="37" spans="2:9" ht="13.8" x14ac:dyDescent="0.25">
      <c r="B37" s="15"/>
      <c r="C37" s="17"/>
      <c r="D37" s="48"/>
      <c r="E37" s="46"/>
      <c r="F37" s="48"/>
      <c r="G37" s="100"/>
      <c r="H37" s="10"/>
      <c r="I37" s="100"/>
    </row>
    <row r="38" spans="2:9" ht="13.8" x14ac:dyDescent="0.25">
      <c r="B38" s="15"/>
      <c r="C38" s="238" t="s">
        <v>22</v>
      </c>
      <c r="D38" s="45"/>
      <c r="E38" s="50"/>
      <c r="F38" s="45"/>
      <c r="G38" s="98"/>
      <c r="H38" s="10"/>
      <c r="I38" s="98"/>
    </row>
    <row r="39" spans="2:9" ht="13.8" x14ac:dyDescent="0.25">
      <c r="B39" s="15"/>
      <c r="C39" s="14" t="s">
        <v>23</v>
      </c>
      <c r="D39" s="40"/>
      <c r="E39" s="40"/>
      <c r="F39" s="40"/>
      <c r="G39" s="113"/>
      <c r="H39" s="8"/>
      <c r="I39" s="87">
        <f>+D39+E39+F39+G39</f>
        <v>0</v>
      </c>
    </row>
    <row r="40" spans="2:9" ht="13.8" x14ac:dyDescent="0.25">
      <c r="B40" s="15"/>
      <c r="C40" s="14" t="s">
        <v>24</v>
      </c>
      <c r="D40" s="40"/>
      <c r="E40" s="40"/>
      <c r="F40" s="40"/>
      <c r="G40" s="113"/>
      <c r="H40" s="8"/>
      <c r="I40" s="87">
        <f>+D40+E40+F40+G40</f>
        <v>0</v>
      </c>
    </row>
    <row r="41" spans="2:9" ht="13.8" x14ac:dyDescent="0.25">
      <c r="B41" s="15"/>
      <c r="C41" s="14" t="s">
        <v>131</v>
      </c>
      <c r="D41" s="40"/>
      <c r="E41" s="40"/>
      <c r="F41" s="40"/>
      <c r="G41" s="113"/>
      <c r="H41" s="8"/>
      <c r="I41" s="87"/>
    </row>
    <row r="42" spans="2:9" ht="13.8" x14ac:dyDescent="0.25">
      <c r="B42" s="15"/>
      <c r="C42" s="14" t="s">
        <v>25</v>
      </c>
      <c r="D42" s="40"/>
      <c r="E42" s="40"/>
      <c r="F42" s="40"/>
      <c r="G42" s="113"/>
      <c r="H42" s="8"/>
      <c r="I42" s="87">
        <f>+D42+E42+F42+G42</f>
        <v>0</v>
      </c>
    </row>
    <row r="43" spans="2:9" ht="13.8" x14ac:dyDescent="0.25">
      <c r="B43" s="15"/>
      <c r="C43" s="14" t="s">
        <v>26</v>
      </c>
      <c r="D43" s="40"/>
      <c r="E43" s="40"/>
      <c r="F43" s="40"/>
      <c r="G43" s="113"/>
      <c r="H43" s="8"/>
      <c r="I43" s="87">
        <f>+D43+E43+F43+G43</f>
        <v>0</v>
      </c>
    </row>
    <row r="44" spans="2:9" ht="13.8" x14ac:dyDescent="0.25">
      <c r="B44" s="14"/>
      <c r="C44" s="18"/>
      <c r="D44" s="49"/>
      <c r="E44" s="49"/>
      <c r="F44" s="49"/>
      <c r="G44" s="101"/>
      <c r="H44" s="10"/>
      <c r="I44" s="101"/>
    </row>
    <row r="45" spans="2:9" ht="13.8" x14ac:dyDescent="0.25">
      <c r="B45" s="15"/>
      <c r="C45" s="239" t="s">
        <v>31</v>
      </c>
      <c r="D45" s="45"/>
      <c r="E45" s="50"/>
      <c r="F45" s="45"/>
      <c r="G45" s="98"/>
      <c r="H45" s="10"/>
      <c r="I45" s="98"/>
    </row>
    <row r="46" spans="2:9" ht="13.8" x14ac:dyDescent="0.25">
      <c r="B46" s="15"/>
      <c r="C46" s="15" t="s">
        <v>32</v>
      </c>
      <c r="D46" s="40"/>
      <c r="E46" s="40"/>
      <c r="F46" s="40"/>
      <c r="G46" s="113"/>
      <c r="H46" s="8"/>
      <c r="I46" s="102">
        <f>+D46+E46+F46+G46</f>
        <v>0</v>
      </c>
    </row>
    <row r="47" spans="2:9" ht="13.8" x14ac:dyDescent="0.25">
      <c r="B47" s="13"/>
      <c r="C47" s="14" t="s">
        <v>33</v>
      </c>
      <c r="D47" s="40"/>
      <c r="E47" s="40"/>
      <c r="F47" s="40"/>
      <c r="G47" s="113"/>
      <c r="H47" s="8"/>
      <c r="I47" s="102">
        <f>+D47+E47+F47+G47</f>
        <v>0</v>
      </c>
    </row>
    <row r="48" spans="2:9" ht="13.8" x14ac:dyDescent="0.25">
      <c r="B48" s="13"/>
      <c r="C48" s="14"/>
      <c r="D48" s="51"/>
      <c r="E48" s="51"/>
      <c r="F48" s="51"/>
      <c r="G48" s="85"/>
      <c r="H48" s="8"/>
      <c r="I48" s="102"/>
    </row>
    <row r="49" spans="2:18" ht="13.8" x14ac:dyDescent="0.25">
      <c r="B49" s="13"/>
      <c r="C49" s="239" t="s">
        <v>224</v>
      </c>
      <c r="D49" s="51"/>
      <c r="E49" s="51"/>
      <c r="F49" s="51"/>
      <c r="G49" s="85"/>
      <c r="H49" s="8"/>
      <c r="I49" s="102"/>
    </row>
    <row r="50" spans="2:18" ht="13.8" x14ac:dyDescent="0.25">
      <c r="B50" s="13"/>
      <c r="C50" s="14" t="s">
        <v>225</v>
      </c>
      <c r="D50" s="40"/>
      <c r="E50" s="40"/>
      <c r="F50" s="40"/>
      <c r="G50" s="113"/>
      <c r="H50" s="8"/>
      <c r="I50" s="102"/>
    </row>
    <row r="51" spans="2:18" ht="13.8" x14ac:dyDescent="0.25">
      <c r="B51" s="13"/>
      <c r="C51" s="14"/>
      <c r="D51" s="51"/>
      <c r="E51" s="51"/>
      <c r="F51" s="51"/>
      <c r="G51" s="85"/>
      <c r="H51" s="8"/>
      <c r="I51" s="102"/>
    </row>
    <row r="52" spans="2:18" ht="13.8" x14ac:dyDescent="0.25">
      <c r="B52" s="13"/>
      <c r="C52" s="239" t="s">
        <v>152</v>
      </c>
      <c r="D52" s="51"/>
      <c r="E52" s="51"/>
      <c r="F52" s="51"/>
      <c r="G52" s="85"/>
      <c r="H52" s="8"/>
      <c r="I52" s="102"/>
    </row>
    <row r="53" spans="2:18" ht="13.8" x14ac:dyDescent="0.25">
      <c r="B53" s="13"/>
      <c r="C53" s="241" t="s">
        <v>228</v>
      </c>
      <c r="D53" s="40"/>
      <c r="E53" s="40"/>
      <c r="F53" s="40"/>
      <c r="G53" s="113"/>
      <c r="H53" s="8"/>
      <c r="I53" s="102"/>
    </row>
    <row r="54" spans="2:18" ht="13.8" x14ac:dyDescent="0.25">
      <c r="B54" s="13"/>
      <c r="C54" s="14"/>
      <c r="D54" s="51"/>
      <c r="E54" s="51"/>
      <c r="F54" s="51"/>
      <c r="G54" s="85"/>
      <c r="H54" s="8"/>
      <c r="I54" s="95"/>
    </row>
    <row r="55" spans="2:18" ht="13.8" x14ac:dyDescent="0.25">
      <c r="B55" s="13"/>
      <c r="C55" s="224" t="s">
        <v>226</v>
      </c>
      <c r="D55" s="51"/>
      <c r="E55" s="51"/>
      <c r="F55" s="51"/>
      <c r="G55" s="85"/>
      <c r="H55" s="8"/>
      <c r="I55" s="95"/>
    </row>
    <row r="56" spans="2:18" ht="13.8" x14ac:dyDescent="0.25">
      <c r="B56" s="13"/>
      <c r="C56" s="240" t="s">
        <v>227</v>
      </c>
      <c r="D56" s="40"/>
      <c r="E56" s="40"/>
      <c r="F56" s="40"/>
      <c r="G56" s="113"/>
      <c r="H56" s="8"/>
      <c r="I56" s="102"/>
    </row>
    <row r="57" spans="2:18" ht="13.8" x14ac:dyDescent="0.25">
      <c r="B57" s="13"/>
      <c r="C57" s="14"/>
      <c r="D57" s="51"/>
      <c r="E57" s="51"/>
      <c r="F57" s="51"/>
      <c r="G57" s="85"/>
      <c r="H57" s="8"/>
      <c r="I57" s="102"/>
    </row>
    <row r="58" spans="2:18" ht="15" x14ac:dyDescent="0.25">
      <c r="B58" s="13"/>
      <c r="C58" s="120"/>
      <c r="D58" s="242"/>
      <c r="E58" s="242"/>
      <c r="F58" s="242"/>
      <c r="G58" s="243"/>
      <c r="H58" s="19"/>
      <c r="I58" s="103">
        <f>+G58+F58+E58+D58</f>
        <v>0</v>
      </c>
      <c r="J58" s="59"/>
    </row>
    <row r="59" spans="2:18" s="11" customFormat="1" ht="13.8" x14ac:dyDescent="0.25">
      <c r="B59" s="20"/>
      <c r="C59" s="20" t="s">
        <v>34</v>
      </c>
      <c r="D59" s="42">
        <f>SUM(D12:D58)</f>
        <v>0</v>
      </c>
      <c r="E59" s="42">
        <f>SUM(E12:E58)</f>
        <v>0</v>
      </c>
      <c r="F59" s="42">
        <f>SUM(F12:F58)</f>
        <v>0</v>
      </c>
      <c r="G59" s="87">
        <f>SUM(G12:G58)</f>
        <v>0</v>
      </c>
      <c r="H59" s="12"/>
      <c r="I59" s="87">
        <f>SUM(I13:I58)</f>
        <v>0</v>
      </c>
      <c r="J59" s="57"/>
    </row>
    <row r="60" spans="2:18" s="11" customFormat="1" ht="14.4" thickBot="1" x14ac:dyDescent="0.3">
      <c r="B60" s="20"/>
      <c r="C60" s="20" t="s">
        <v>95</v>
      </c>
      <c r="D60" s="60">
        <f>+D9-D59</f>
        <v>92953.170000000013</v>
      </c>
      <c r="E60" s="60">
        <f>+E9-E59</f>
        <v>0</v>
      </c>
      <c r="F60" s="60">
        <f>+F9-F59</f>
        <v>0</v>
      </c>
      <c r="G60" s="104">
        <f>+G9-G59</f>
        <v>0</v>
      </c>
      <c r="H60" s="12"/>
      <c r="I60" s="104">
        <f>+I9-I59</f>
        <v>92953.170000000013</v>
      </c>
      <c r="J60"/>
    </row>
    <row r="61" spans="2:18" s="11" customFormat="1" ht="14.4" thickTop="1" x14ac:dyDescent="0.25">
      <c r="B61" s="20"/>
      <c r="C61" s="20"/>
      <c r="D61" s="58"/>
      <c r="E61" s="58"/>
      <c r="F61" s="58"/>
      <c r="G61" s="105"/>
      <c r="H61" s="12"/>
      <c r="I61" s="105"/>
      <c r="J61"/>
      <c r="K61" s="59"/>
      <c r="L61" s="59"/>
      <c r="M61" s="59"/>
      <c r="N61" s="59"/>
      <c r="O61" s="59"/>
      <c r="P61" s="59"/>
      <c r="Q61" s="59"/>
      <c r="R61" s="59"/>
    </row>
    <row r="62" spans="2:18" s="57" customFormat="1" x14ac:dyDescent="0.25">
      <c r="B62" s="28"/>
      <c r="C62" s="28" t="s">
        <v>114</v>
      </c>
      <c r="D62" s="61">
        <v>-80036.710000000006</v>
      </c>
      <c r="E62" s="62">
        <f>+D63</f>
        <v>12916.460000000006</v>
      </c>
      <c r="F62" s="61">
        <f>SUM(E63)</f>
        <v>12916.460000000006</v>
      </c>
      <c r="G62" s="106">
        <f>SUM(F63)</f>
        <v>12916.460000000006</v>
      </c>
      <c r="H62" s="10"/>
      <c r="I62" s="106">
        <f>+D62</f>
        <v>-80036.710000000006</v>
      </c>
      <c r="J62"/>
    </row>
    <row r="63" spans="2:18" ht="15.6" thickBot="1" x14ac:dyDescent="0.3">
      <c r="B63" s="9"/>
      <c r="C63" s="21" t="s">
        <v>96</v>
      </c>
      <c r="D63" s="55">
        <f>+D60+D62</f>
        <v>12916.460000000006</v>
      </c>
      <c r="E63" s="55">
        <f>+E60+E62</f>
        <v>12916.460000000006</v>
      </c>
      <c r="F63" s="55">
        <f>+F60+F62</f>
        <v>12916.460000000006</v>
      </c>
      <c r="G63" s="107">
        <f>G9-(G59-G62)</f>
        <v>12916.460000000006</v>
      </c>
      <c r="H63" s="19"/>
      <c r="I63" s="107">
        <f>SUM(I9-I59+I62)</f>
        <v>12916.460000000006</v>
      </c>
    </row>
    <row r="64" spans="2:18" ht="15" x14ac:dyDescent="0.25">
      <c r="B64" s="9"/>
      <c r="C64" s="21"/>
      <c r="D64" s="21"/>
      <c r="E64" s="22"/>
      <c r="H64" s="23"/>
      <c r="I64" s="23"/>
    </row>
    <row r="65" spans="2:9" ht="15" x14ac:dyDescent="0.25">
      <c r="B65" s="9"/>
      <c r="C65" s="21"/>
      <c r="D65" s="21"/>
      <c r="E65" s="26"/>
      <c r="H65" s="27"/>
      <c r="I65" s="27"/>
    </row>
    <row r="66" spans="2:9" x14ac:dyDescent="0.25">
      <c r="B66" s="9"/>
      <c r="C66" s="9"/>
      <c r="D66" s="9"/>
      <c r="H66" s="23"/>
      <c r="I66" s="23"/>
    </row>
    <row r="67" spans="2:9" x14ac:dyDescent="0.25">
      <c r="B67" s="9"/>
      <c r="C67" s="9"/>
      <c r="D67" s="9"/>
      <c r="H67" s="23"/>
      <c r="I67" s="23"/>
    </row>
    <row r="68" spans="2:9" x14ac:dyDescent="0.25">
      <c r="B68" s="9"/>
      <c r="C68" s="9"/>
      <c r="D68" s="9"/>
      <c r="H68" s="23"/>
      <c r="I68" s="23"/>
    </row>
    <row r="69" spans="2:9" x14ac:dyDescent="0.25">
      <c r="B69" s="9"/>
      <c r="C69" s="9"/>
      <c r="D69" s="9"/>
      <c r="H69" s="23"/>
      <c r="I69" s="23"/>
    </row>
    <row r="70" spans="2:9" x14ac:dyDescent="0.25">
      <c r="B70" s="9"/>
      <c r="C70" s="9"/>
      <c r="D70" s="9"/>
      <c r="H70" s="23"/>
      <c r="I70" s="23"/>
    </row>
    <row r="71" spans="2:9" x14ac:dyDescent="0.25">
      <c r="B71" s="9"/>
      <c r="C71" s="9"/>
      <c r="D71" s="9"/>
      <c r="H71" s="23"/>
      <c r="I71" s="23"/>
    </row>
    <row r="72" spans="2:9" x14ac:dyDescent="0.25">
      <c r="B72" s="9"/>
      <c r="C72" s="9"/>
      <c r="D72" s="9"/>
      <c r="H72" s="23"/>
      <c r="I72" s="23"/>
    </row>
    <row r="73" spans="2:9" x14ac:dyDescent="0.25">
      <c r="B73" s="9"/>
      <c r="C73" s="9"/>
      <c r="D73" s="9"/>
      <c r="H73" s="23"/>
      <c r="I73" s="23"/>
    </row>
    <row r="74" spans="2:9" x14ac:dyDescent="0.25">
      <c r="B74" s="9"/>
      <c r="C74" s="9"/>
      <c r="D74" s="9"/>
      <c r="H74" s="23"/>
      <c r="I74" s="23"/>
    </row>
    <row r="75" spans="2:9" x14ac:dyDescent="0.25">
      <c r="B75" s="9"/>
      <c r="C75" s="9"/>
      <c r="D75" s="9"/>
      <c r="H75" s="23"/>
      <c r="I75" s="23"/>
    </row>
    <row r="76" spans="2:9" x14ac:dyDescent="0.25">
      <c r="B76" s="9"/>
      <c r="C76" s="9"/>
      <c r="D76" s="9"/>
    </row>
    <row r="77" spans="2:9" x14ac:dyDescent="0.25">
      <c r="B77" s="9"/>
      <c r="C77" s="9"/>
      <c r="D77" s="9"/>
    </row>
    <row r="78" spans="2:9" x14ac:dyDescent="0.25">
      <c r="B78" s="9"/>
      <c r="C78" s="9"/>
      <c r="D78" s="9"/>
    </row>
    <row r="79" spans="2:9" x14ac:dyDescent="0.25">
      <c r="B79" s="9"/>
      <c r="C79" s="9"/>
      <c r="D79" s="9"/>
    </row>
    <row r="80" spans="2:9" x14ac:dyDescent="0.25">
      <c r="B80" s="9"/>
      <c r="C80" s="9"/>
      <c r="D80" s="9"/>
    </row>
    <row r="81" spans="2:4" x14ac:dyDescent="0.25">
      <c r="B81" s="9"/>
      <c r="C81" s="9"/>
      <c r="D81" s="9"/>
    </row>
    <row r="82" spans="2:4" x14ac:dyDescent="0.25">
      <c r="B82" s="9"/>
      <c r="C82" s="9"/>
      <c r="D82" s="9"/>
    </row>
    <row r="83" spans="2:4" x14ac:dyDescent="0.25">
      <c r="B83" s="9"/>
      <c r="C83" s="9"/>
      <c r="D83" s="9"/>
    </row>
    <row r="84" spans="2:4" x14ac:dyDescent="0.25">
      <c r="B84" s="9"/>
      <c r="C84" s="9"/>
      <c r="D84" s="9"/>
    </row>
    <row r="85" spans="2:4" x14ac:dyDescent="0.25">
      <c r="B85" s="9"/>
      <c r="C85" s="9"/>
      <c r="D85" s="9"/>
    </row>
    <row r="86" spans="2:4" x14ac:dyDescent="0.25">
      <c r="B86" s="9"/>
      <c r="C86" s="9"/>
      <c r="D86" s="9"/>
    </row>
    <row r="87" spans="2:4" x14ac:dyDescent="0.25">
      <c r="B87" s="9"/>
      <c r="C87" s="9"/>
      <c r="D87" s="9"/>
    </row>
    <row r="88" spans="2:4" x14ac:dyDescent="0.25">
      <c r="B88" s="9"/>
      <c r="C88" s="9"/>
      <c r="D88" s="9"/>
    </row>
    <row r="89" spans="2:4" x14ac:dyDescent="0.25">
      <c r="B89" s="9"/>
      <c r="C89" s="9"/>
      <c r="D89" s="9"/>
    </row>
    <row r="90" spans="2:4" x14ac:dyDescent="0.25">
      <c r="B90" s="9"/>
      <c r="C90" s="9"/>
      <c r="D90" s="9"/>
    </row>
    <row r="91" spans="2:4" x14ac:dyDescent="0.25">
      <c r="B91" s="9"/>
      <c r="C91" s="9"/>
      <c r="D91" s="9"/>
    </row>
    <row r="92" spans="2:4" x14ac:dyDescent="0.25">
      <c r="B92" s="9"/>
      <c r="C92" s="9"/>
      <c r="D92" s="9"/>
    </row>
    <row r="93" spans="2:4" x14ac:dyDescent="0.25">
      <c r="B93" s="9"/>
      <c r="C93" s="9"/>
      <c r="D93" s="9"/>
    </row>
    <row r="94" spans="2:4" x14ac:dyDescent="0.25">
      <c r="B94" s="9"/>
      <c r="C94" s="9"/>
      <c r="D94" s="9"/>
    </row>
    <row r="95" spans="2:4" x14ac:dyDescent="0.25">
      <c r="B95" s="9"/>
      <c r="C95" s="9"/>
      <c r="D95" s="9"/>
    </row>
    <row r="96" spans="2:4" x14ac:dyDescent="0.25">
      <c r="B96" s="9"/>
      <c r="C96" s="9"/>
      <c r="D96" s="9"/>
    </row>
    <row r="97" spans="2:4" x14ac:dyDescent="0.25">
      <c r="B97" s="9"/>
      <c r="C97" s="9"/>
      <c r="D97" s="9"/>
    </row>
    <row r="98" spans="2:4" x14ac:dyDescent="0.25">
      <c r="B98" s="9"/>
      <c r="C98" s="9"/>
      <c r="D98" s="9"/>
    </row>
    <row r="99" spans="2:4" x14ac:dyDescent="0.25">
      <c r="B99" s="9"/>
      <c r="C99" s="9"/>
      <c r="D99" s="9"/>
    </row>
    <row r="100" spans="2:4" x14ac:dyDescent="0.25">
      <c r="B100" s="9"/>
      <c r="C100" s="9"/>
      <c r="D100" s="9"/>
    </row>
    <row r="101" spans="2:4" x14ac:dyDescent="0.25">
      <c r="B101" s="9"/>
      <c r="C101" s="9"/>
      <c r="D101" s="9"/>
    </row>
    <row r="102" spans="2:4" x14ac:dyDescent="0.25">
      <c r="B102" s="9"/>
      <c r="C102" s="9"/>
      <c r="D102" s="9"/>
    </row>
    <row r="103" spans="2:4" x14ac:dyDescent="0.25">
      <c r="B103" s="9"/>
      <c r="C103" s="9"/>
      <c r="D103" s="9"/>
    </row>
    <row r="104" spans="2:4" x14ac:dyDescent="0.25">
      <c r="B104" s="9"/>
      <c r="C104" s="9"/>
      <c r="D104" s="9"/>
    </row>
    <row r="105" spans="2:4" x14ac:dyDescent="0.25">
      <c r="B105" s="9"/>
      <c r="C105" s="9"/>
      <c r="D105" s="9"/>
    </row>
    <row r="106" spans="2:4" x14ac:dyDescent="0.25">
      <c r="B106" s="9"/>
      <c r="C106" s="9"/>
      <c r="D106" s="9"/>
    </row>
    <row r="107" spans="2:4" x14ac:dyDescent="0.25">
      <c r="B107" s="9"/>
      <c r="C107" s="9"/>
      <c r="D107" s="9"/>
    </row>
    <row r="108" spans="2:4" x14ac:dyDescent="0.25">
      <c r="B108" s="9"/>
      <c r="C108" s="9"/>
      <c r="D108" s="9"/>
    </row>
    <row r="109" spans="2:4" x14ac:dyDescent="0.25">
      <c r="B109" s="9"/>
      <c r="C109" s="9"/>
      <c r="D109" s="9"/>
    </row>
    <row r="110" spans="2:4" x14ac:dyDescent="0.25">
      <c r="B110" s="9"/>
      <c r="C110" s="9"/>
      <c r="D110" s="9"/>
    </row>
    <row r="111" spans="2:4" x14ac:dyDescent="0.25">
      <c r="B111" s="9"/>
      <c r="C111" s="9"/>
      <c r="D111" s="9"/>
    </row>
    <row r="112" spans="2:4" x14ac:dyDescent="0.25">
      <c r="B112" s="9"/>
      <c r="C112" s="9"/>
      <c r="D112" s="9"/>
    </row>
    <row r="113" spans="2:4" x14ac:dyDescent="0.25">
      <c r="B113" s="9"/>
      <c r="C113" s="9"/>
      <c r="D113" s="9"/>
    </row>
    <row r="114" spans="2:4" x14ac:dyDescent="0.25">
      <c r="B114" s="9"/>
      <c r="C114" s="9"/>
      <c r="D114" s="9"/>
    </row>
    <row r="115" spans="2:4" x14ac:dyDescent="0.25">
      <c r="B115" s="9"/>
      <c r="C115" s="9"/>
      <c r="D115" s="9"/>
    </row>
    <row r="116" spans="2:4" x14ac:dyDescent="0.25">
      <c r="B116" s="9"/>
      <c r="C116" s="9"/>
      <c r="D116" s="9"/>
    </row>
    <row r="117" spans="2:4" x14ac:dyDescent="0.25">
      <c r="B117" s="9"/>
      <c r="C117" s="9"/>
      <c r="D117" s="9"/>
    </row>
    <row r="118" spans="2:4" x14ac:dyDescent="0.25">
      <c r="B118" s="9"/>
      <c r="C118" s="9"/>
      <c r="D118" s="9"/>
    </row>
    <row r="119" spans="2:4" x14ac:dyDescent="0.25">
      <c r="B119" s="9"/>
      <c r="C119" s="9"/>
      <c r="D119" s="9"/>
    </row>
    <row r="120" spans="2:4" x14ac:dyDescent="0.25">
      <c r="B120" s="9"/>
      <c r="C120" s="9"/>
      <c r="D120" s="9"/>
    </row>
    <row r="121" spans="2:4" x14ac:dyDescent="0.25">
      <c r="B121" s="9"/>
      <c r="C121" s="9"/>
      <c r="D121" s="9"/>
    </row>
    <row r="122" spans="2:4" x14ac:dyDescent="0.25">
      <c r="B122" s="9"/>
      <c r="C122" s="9"/>
      <c r="D122" s="9"/>
    </row>
    <row r="123" spans="2:4" x14ac:dyDescent="0.25">
      <c r="B123" s="9"/>
      <c r="C123" s="9"/>
      <c r="D123" s="9"/>
    </row>
    <row r="124" spans="2:4" x14ac:dyDescent="0.25">
      <c r="B124" s="9"/>
      <c r="C124" s="9"/>
      <c r="D124" s="9"/>
    </row>
    <row r="125" spans="2:4" x14ac:dyDescent="0.25">
      <c r="B125" s="9"/>
      <c r="C125" s="9"/>
      <c r="D125" s="9"/>
    </row>
    <row r="126" spans="2:4" x14ac:dyDescent="0.25">
      <c r="B126" s="9"/>
      <c r="C126" s="9"/>
      <c r="D126" s="9"/>
    </row>
  </sheetData>
  <sheetProtection selectLockedCells="1" selectUnlockedCells="1"/>
  <mergeCells count="2">
    <mergeCell ref="B1:I1"/>
    <mergeCell ref="B2:I2"/>
  </mergeCells>
  <pageMargins left="0.70866141732283472" right="0.70866141732283472" top="0.15748031496062992" bottom="0.15748031496062992" header="0.51181102362204722" footer="0.51181102362204722"/>
  <pageSetup scale="76" firstPageNumber="0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U37"/>
  <sheetViews>
    <sheetView showGridLines="0" workbookViewId="0">
      <selection activeCell="F27" sqref="F27"/>
    </sheetView>
  </sheetViews>
  <sheetFormatPr defaultColWidth="11.5546875" defaultRowHeight="20.399999999999999" x14ac:dyDescent="0.7"/>
  <cols>
    <col min="1" max="1" width="2.44140625" style="33" customWidth="1"/>
    <col min="2" max="2" width="3.109375" style="33" customWidth="1"/>
    <col min="3" max="3" width="26.109375" style="33" customWidth="1"/>
    <col min="4" max="4" width="11.5546875" style="73" customWidth="1"/>
    <col min="5" max="5" width="5.44140625" style="73" customWidth="1"/>
    <col min="6" max="6" width="35.5546875" style="74" customWidth="1"/>
    <col min="7" max="7" width="12.33203125" style="74" customWidth="1"/>
    <col min="8" max="8" width="5.6640625" style="33" bestFit="1" customWidth="1"/>
    <col min="9" max="9" width="12.109375" style="30" bestFit="1" customWidth="1"/>
    <col min="10" max="10" width="6.33203125" style="30" customWidth="1"/>
    <col min="11" max="11" width="18.5546875" style="33" customWidth="1"/>
    <col min="12" max="12" width="11.88671875" style="33" customWidth="1"/>
    <col min="13" max="13" width="9" style="30" customWidth="1"/>
    <col min="14" max="14" width="9.5546875" style="30" customWidth="1"/>
    <col min="15" max="15" width="2.5546875" style="33" customWidth="1"/>
    <col min="16" max="16" width="11.88671875" style="33" customWidth="1"/>
    <col min="17" max="17" width="6.88671875" style="33" customWidth="1"/>
    <col min="18" max="18" width="2.109375" style="33" customWidth="1"/>
    <col min="19" max="19" width="8.109375" style="72" customWidth="1"/>
    <col min="20" max="20" width="6.5546875" style="30" customWidth="1"/>
    <col min="21" max="21" width="11.5546875" style="72"/>
    <col min="22" max="16384" width="11.5546875" style="33"/>
  </cols>
  <sheetData>
    <row r="1" spans="2:20" ht="26.25" customHeight="1" x14ac:dyDescent="0.2">
      <c r="B1" s="371" t="s">
        <v>139</v>
      </c>
      <c r="C1" s="371"/>
      <c r="D1" s="371"/>
      <c r="E1" s="371"/>
      <c r="F1" s="371"/>
      <c r="G1" s="371"/>
      <c r="H1" s="71"/>
      <c r="I1" s="71" t="s">
        <v>136</v>
      </c>
      <c r="J1" s="71">
        <v>13.38</v>
      </c>
      <c r="K1" s="71"/>
      <c r="L1" s="71"/>
      <c r="M1" s="71"/>
      <c r="N1" s="71"/>
      <c r="O1" s="71"/>
      <c r="P1" s="71"/>
      <c r="Q1" s="71"/>
      <c r="R1" s="71"/>
      <c r="S1" s="71"/>
    </row>
    <row r="2" spans="2:20" ht="27" customHeight="1" x14ac:dyDescent="0.2">
      <c r="C2" s="371" t="s">
        <v>147</v>
      </c>
      <c r="D2" s="371"/>
      <c r="E2" s="371"/>
      <c r="F2" s="371"/>
      <c r="G2" s="371"/>
      <c r="H2" s="71"/>
      <c r="I2" s="132"/>
      <c r="J2" s="71"/>
      <c r="K2" s="71"/>
      <c r="L2" s="71"/>
      <c r="M2" s="71"/>
      <c r="N2" s="71"/>
      <c r="O2" s="71"/>
      <c r="P2" s="71"/>
      <c r="Q2" s="71"/>
      <c r="R2" s="71"/>
      <c r="S2" s="71"/>
    </row>
    <row r="3" spans="2:20" ht="21" customHeight="1" x14ac:dyDescent="0.2">
      <c r="C3" s="139"/>
      <c r="D3" s="139"/>
      <c r="E3" s="139"/>
      <c r="F3" s="139"/>
      <c r="G3" s="139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</row>
    <row r="4" spans="2:20" s="72" customFormat="1" ht="22.2" x14ac:dyDescent="0.85">
      <c r="B4" s="24"/>
      <c r="C4" s="142" t="s">
        <v>89</v>
      </c>
      <c r="D4" s="142" t="s">
        <v>92</v>
      </c>
      <c r="E4" s="83"/>
      <c r="F4" s="142" t="s">
        <v>89</v>
      </c>
      <c r="G4" s="142" t="s">
        <v>92</v>
      </c>
      <c r="H4" s="33"/>
      <c r="I4" s="30"/>
      <c r="L4" s="33"/>
      <c r="M4" s="30"/>
      <c r="N4" s="30"/>
      <c r="O4" s="69"/>
      <c r="P4" s="69"/>
      <c r="Q4" s="69"/>
      <c r="R4" s="69"/>
      <c r="T4" s="30"/>
    </row>
    <row r="5" spans="2:20" s="72" customFormat="1" x14ac:dyDescent="0.7">
      <c r="B5" s="24"/>
      <c r="C5" s="129" t="s">
        <v>143</v>
      </c>
      <c r="D5" s="73">
        <f>13825.61/J1</f>
        <v>1033.3041853512705</v>
      </c>
      <c r="E5" s="73"/>
      <c r="F5" s="114" t="s">
        <v>154</v>
      </c>
      <c r="G5" s="141">
        <v>2927.64</v>
      </c>
      <c r="H5" s="33"/>
      <c r="I5" s="30"/>
      <c r="L5" s="33"/>
      <c r="M5" s="30"/>
      <c r="N5" s="30"/>
      <c r="O5" s="69"/>
      <c r="P5" s="69"/>
      <c r="Q5" s="69"/>
      <c r="R5" s="69"/>
      <c r="T5" s="30"/>
    </row>
    <row r="6" spans="2:20" s="72" customFormat="1" x14ac:dyDescent="0.7">
      <c r="B6" s="24"/>
      <c r="C6" s="129"/>
      <c r="D6" s="73"/>
      <c r="E6" s="73"/>
      <c r="F6" s="140" t="s">
        <v>155</v>
      </c>
      <c r="G6" s="141">
        <v>9140.77</v>
      </c>
      <c r="H6" s="33"/>
      <c r="I6" s="30"/>
      <c r="L6" s="33"/>
      <c r="M6" s="30"/>
      <c r="N6" s="30"/>
      <c r="O6" s="69"/>
      <c r="P6" s="69"/>
      <c r="Q6" s="69"/>
      <c r="R6" s="69"/>
      <c r="T6" s="30"/>
    </row>
    <row r="7" spans="2:20" s="72" customFormat="1" x14ac:dyDescent="0.7">
      <c r="B7" s="24"/>
      <c r="C7" s="129" t="s">
        <v>142</v>
      </c>
      <c r="D7" s="73">
        <v>1077.0899999999999</v>
      </c>
      <c r="E7" s="73"/>
      <c r="F7" s="75" t="s">
        <v>153</v>
      </c>
      <c r="G7" s="134">
        <v>11870</v>
      </c>
      <c r="H7" s="69"/>
      <c r="I7" s="132"/>
      <c r="L7" s="33"/>
      <c r="M7" s="30"/>
      <c r="N7" s="30"/>
      <c r="O7" s="69"/>
      <c r="P7" s="69"/>
      <c r="Q7" s="69"/>
      <c r="R7" s="69"/>
      <c r="T7" s="30"/>
    </row>
    <row r="8" spans="2:20" s="72" customFormat="1" x14ac:dyDescent="0.7">
      <c r="B8" s="24"/>
      <c r="E8" s="73"/>
      <c r="F8" s="114" t="s">
        <v>146</v>
      </c>
      <c r="G8" s="141">
        <v>77735.710000000006</v>
      </c>
      <c r="H8" s="33"/>
      <c r="I8" s="30"/>
      <c r="J8" s="30"/>
      <c r="L8" s="33"/>
      <c r="M8" s="30"/>
      <c r="N8" s="30"/>
      <c r="O8" s="69"/>
      <c r="P8" s="69"/>
      <c r="Q8" s="69"/>
      <c r="R8" s="69"/>
      <c r="T8" s="30"/>
    </row>
    <row r="9" spans="2:20" s="72" customFormat="1" x14ac:dyDescent="0.7">
      <c r="B9" s="24"/>
      <c r="C9" s="143" t="s">
        <v>144</v>
      </c>
      <c r="D9" s="144">
        <f>+D5+D7</f>
        <v>2110.3941853512706</v>
      </c>
      <c r="E9" s="73"/>
      <c r="F9" s="145" t="s">
        <v>90</v>
      </c>
      <c r="G9" s="150">
        <f>SUM(G5:G8)</f>
        <v>101674.12000000001</v>
      </c>
      <c r="H9" s="33"/>
      <c r="I9" s="118"/>
      <c r="L9" s="33"/>
      <c r="M9" s="30"/>
      <c r="N9" s="30"/>
      <c r="O9" s="69"/>
      <c r="P9" s="69"/>
      <c r="Q9" s="69"/>
      <c r="R9" s="69"/>
      <c r="T9" s="30"/>
    </row>
    <row r="10" spans="2:20" s="72" customFormat="1" x14ac:dyDescent="0.7">
      <c r="B10" s="24"/>
      <c r="E10" s="73"/>
      <c r="G10" s="151"/>
      <c r="H10" s="33"/>
      <c r="I10" s="118"/>
      <c r="K10" s="116"/>
      <c r="L10" s="116"/>
      <c r="M10" s="116"/>
      <c r="N10" s="116"/>
      <c r="O10" s="69"/>
      <c r="P10" s="69"/>
      <c r="Q10" s="69"/>
      <c r="R10" s="69"/>
      <c r="T10" s="30"/>
    </row>
    <row r="11" spans="2:20" s="72" customFormat="1" ht="24" customHeight="1" x14ac:dyDescent="0.7">
      <c r="B11" s="24"/>
      <c r="E11" s="73"/>
      <c r="F11" s="76" t="s">
        <v>132</v>
      </c>
      <c r="G11" s="136">
        <v>600</v>
      </c>
      <c r="H11" s="33"/>
      <c r="I11" s="117"/>
      <c r="L11" s="115"/>
      <c r="M11" s="115"/>
      <c r="N11" s="115"/>
      <c r="O11" s="69"/>
      <c r="P11" s="69"/>
      <c r="Q11" s="69"/>
      <c r="R11" s="69"/>
      <c r="T11" s="30"/>
    </row>
    <row r="12" spans="2:20" s="72" customFormat="1" x14ac:dyDescent="0.7">
      <c r="B12" s="24"/>
      <c r="E12" s="73"/>
      <c r="F12" s="76" t="s">
        <v>93</v>
      </c>
      <c r="G12" s="136">
        <f>1207.58+(1207.58/2)</f>
        <v>1811.37</v>
      </c>
      <c r="H12" s="33"/>
      <c r="I12" s="117"/>
      <c r="K12" s="33"/>
      <c r="L12" s="33"/>
      <c r="M12" s="30"/>
      <c r="N12" s="30"/>
      <c r="O12" s="69"/>
      <c r="P12" s="69"/>
      <c r="Q12" s="69"/>
      <c r="R12" s="69"/>
      <c r="T12" s="30"/>
    </row>
    <row r="13" spans="2:20" s="72" customFormat="1" x14ac:dyDescent="0.7">
      <c r="B13" s="24"/>
      <c r="E13" s="73"/>
      <c r="F13" s="145" t="s">
        <v>94</v>
      </c>
      <c r="G13" s="146">
        <f>+G11+G12</f>
        <v>2411.37</v>
      </c>
      <c r="H13" s="33"/>
      <c r="I13" s="117"/>
      <c r="K13" s="33"/>
      <c r="L13" s="33"/>
      <c r="M13" s="30"/>
      <c r="N13" s="30"/>
      <c r="O13" s="69"/>
      <c r="P13" s="69"/>
      <c r="Q13" s="69"/>
      <c r="R13" s="69"/>
      <c r="T13" s="30"/>
    </row>
    <row r="14" spans="2:20" s="72" customFormat="1" x14ac:dyDescent="0.7">
      <c r="B14" s="24"/>
      <c r="E14" s="73"/>
      <c r="F14" s="74"/>
      <c r="G14" s="74"/>
      <c r="H14" s="33"/>
      <c r="I14" s="117"/>
      <c r="K14" s="33"/>
      <c r="L14" s="33"/>
      <c r="M14" s="30"/>
      <c r="N14" s="30"/>
      <c r="O14" s="69"/>
      <c r="P14" s="69"/>
      <c r="Q14" s="69"/>
      <c r="R14" s="69"/>
      <c r="T14" s="30"/>
    </row>
    <row r="15" spans="2:20" s="72" customFormat="1" x14ac:dyDescent="0.7">
      <c r="B15" s="24"/>
      <c r="C15" s="24"/>
      <c r="D15" s="73"/>
      <c r="E15" s="73"/>
      <c r="F15" s="72" t="s">
        <v>150</v>
      </c>
      <c r="G15" s="72">
        <v>117.16</v>
      </c>
      <c r="H15" s="33"/>
      <c r="I15" s="117"/>
      <c r="K15" s="33"/>
      <c r="L15" s="33"/>
      <c r="M15" s="30"/>
      <c r="N15" s="30"/>
      <c r="O15" s="69"/>
      <c r="P15" s="69"/>
      <c r="Q15" s="69"/>
      <c r="R15" s="69"/>
      <c r="T15" s="30"/>
    </row>
    <row r="16" spans="2:20" s="72" customFormat="1" x14ac:dyDescent="0.7">
      <c r="B16" s="24"/>
      <c r="C16" s="24"/>
      <c r="D16" s="73"/>
      <c r="E16" s="73"/>
      <c r="H16" s="33"/>
      <c r="I16" s="117"/>
      <c r="K16" s="33"/>
      <c r="L16" s="33"/>
      <c r="M16" s="30"/>
      <c r="N16" s="30"/>
      <c r="O16" s="69"/>
      <c r="P16" s="69"/>
      <c r="Q16" s="69"/>
      <c r="R16" s="69"/>
      <c r="T16" s="30"/>
    </row>
    <row r="17" spans="2:21" s="72" customFormat="1" x14ac:dyDescent="0.7">
      <c r="B17" s="24"/>
      <c r="C17" s="74"/>
      <c r="D17" s="74"/>
      <c r="E17" s="73"/>
      <c r="F17" s="76" t="s">
        <v>141</v>
      </c>
      <c r="G17" s="135" t="e">
        <f>'P+L 2012-2013'!C10</f>
        <v>#REF!</v>
      </c>
      <c r="H17" s="33"/>
      <c r="I17" s="130"/>
      <c r="K17" s="33"/>
      <c r="L17" s="33"/>
      <c r="M17" s="30"/>
      <c r="N17" s="30"/>
      <c r="O17" s="69"/>
      <c r="P17" s="69"/>
      <c r="Q17" s="69"/>
      <c r="R17" s="69"/>
      <c r="T17" s="30"/>
    </row>
    <row r="18" spans="2:21" s="72" customFormat="1" x14ac:dyDescent="0.7">
      <c r="B18" s="24"/>
      <c r="C18" s="74"/>
      <c r="D18" s="74"/>
      <c r="E18" s="73"/>
      <c r="F18" s="76" t="s">
        <v>140</v>
      </c>
      <c r="G18" s="131">
        <v>-80036.710000000006</v>
      </c>
      <c r="H18" s="33"/>
      <c r="I18" s="133"/>
      <c r="J18" s="30"/>
      <c r="K18" s="33"/>
      <c r="L18" s="33"/>
      <c r="M18" s="30"/>
      <c r="N18" s="30"/>
      <c r="O18" s="69"/>
      <c r="P18" s="69"/>
      <c r="Q18" s="69"/>
      <c r="R18" s="69"/>
      <c r="T18" s="30"/>
    </row>
    <row r="19" spans="2:21" s="72" customFormat="1" x14ac:dyDescent="0.7">
      <c r="B19" s="24"/>
      <c r="C19" s="74"/>
      <c r="D19" s="74"/>
      <c r="E19" s="73"/>
      <c r="F19" s="147" t="s">
        <v>156</v>
      </c>
      <c r="G19" s="148" t="e">
        <f>+G17+G18</f>
        <v>#REF!</v>
      </c>
      <c r="H19" s="33"/>
      <c r="I19" s="117"/>
      <c r="J19" s="30"/>
      <c r="K19" s="33"/>
      <c r="L19" s="33"/>
      <c r="M19" s="30"/>
      <c r="N19" s="30"/>
      <c r="O19" s="69"/>
      <c r="P19" s="69"/>
      <c r="Q19" s="69"/>
      <c r="R19" s="69"/>
      <c r="T19" s="30"/>
    </row>
    <row r="20" spans="2:21" s="72" customFormat="1" x14ac:dyDescent="0.7">
      <c r="B20" s="24"/>
      <c r="C20" s="77"/>
      <c r="D20" s="78"/>
      <c r="E20" s="73"/>
      <c r="F20" s="79"/>
      <c r="G20" s="79"/>
      <c r="H20" s="33"/>
      <c r="I20" s="117"/>
      <c r="J20" s="30"/>
      <c r="K20" s="33"/>
      <c r="L20" s="33"/>
      <c r="M20" s="30"/>
      <c r="N20" s="30"/>
      <c r="O20" s="33"/>
      <c r="P20" s="33"/>
      <c r="Q20" s="33"/>
      <c r="R20" s="33"/>
      <c r="T20" s="30"/>
    </row>
    <row r="21" spans="2:21" s="72" customFormat="1" x14ac:dyDescent="0.7">
      <c r="B21" s="24"/>
      <c r="C21" s="80" t="s">
        <v>91</v>
      </c>
      <c r="D21" s="81">
        <f>+D9+D11</f>
        <v>2110.3941853512706</v>
      </c>
      <c r="E21" s="73"/>
      <c r="F21" s="82" t="s">
        <v>133</v>
      </c>
      <c r="G21" s="81" t="e">
        <f>+G9+G13+G19+G15+G10</f>
        <v>#REF!</v>
      </c>
      <c r="H21" s="33"/>
      <c r="I21" s="117"/>
      <c r="J21" s="30"/>
      <c r="K21" s="33"/>
      <c r="L21" s="33"/>
      <c r="M21" s="30"/>
      <c r="N21" s="30"/>
      <c r="O21" s="33"/>
      <c r="P21" s="33"/>
      <c r="Q21" s="33"/>
      <c r="R21" s="33"/>
      <c r="T21" s="30"/>
    </row>
    <row r="22" spans="2:21" s="73" customFormat="1" ht="22.8" x14ac:dyDescent="0.75">
      <c r="B22" s="24"/>
      <c r="C22" s="24"/>
      <c r="F22" s="74"/>
      <c r="G22" s="147" t="e">
        <f>+D21-G21</f>
        <v>#REF!</v>
      </c>
      <c r="H22" s="33"/>
      <c r="I22" s="149"/>
      <c r="J22" s="30"/>
      <c r="K22" s="33"/>
      <c r="L22" s="33"/>
      <c r="M22" s="30"/>
      <c r="N22" s="30"/>
      <c r="O22" s="33"/>
      <c r="P22" s="33"/>
      <c r="Q22" s="33"/>
      <c r="R22" s="33"/>
      <c r="S22" s="72"/>
      <c r="T22" s="30"/>
      <c r="U22" s="72"/>
    </row>
    <row r="23" spans="2:21" s="73" customFormat="1" x14ac:dyDescent="0.7">
      <c r="B23" s="24"/>
      <c r="C23" s="24"/>
      <c r="F23" s="74"/>
      <c r="G23" s="74"/>
      <c r="H23" s="33"/>
      <c r="I23" s="117"/>
      <c r="J23" s="30"/>
      <c r="K23" s="33"/>
      <c r="L23" s="33"/>
      <c r="M23" s="30"/>
      <c r="N23" s="30"/>
      <c r="O23" s="33"/>
      <c r="P23" s="33"/>
      <c r="Q23" s="33"/>
      <c r="R23" s="33"/>
      <c r="S23" s="72"/>
      <c r="T23" s="30"/>
      <c r="U23" s="72"/>
    </row>
    <row r="24" spans="2:21" s="73" customFormat="1" x14ac:dyDescent="0.7">
      <c r="B24" s="24"/>
      <c r="C24" s="24"/>
      <c r="F24" s="74" t="s">
        <v>145</v>
      </c>
      <c r="G24" s="74"/>
      <c r="H24" s="33"/>
      <c r="I24" s="117"/>
      <c r="J24" s="30"/>
      <c r="K24" s="33"/>
      <c r="L24" s="33"/>
      <c r="M24" s="30"/>
      <c r="N24" s="30"/>
      <c r="O24" s="33"/>
      <c r="P24" s="33"/>
      <c r="Q24" s="33"/>
      <c r="R24" s="33"/>
      <c r="S24" s="72"/>
      <c r="T24" s="30"/>
      <c r="U24" s="72"/>
    </row>
    <row r="25" spans="2:21" s="73" customFormat="1" x14ac:dyDescent="0.7">
      <c r="B25" s="24"/>
      <c r="C25" s="24"/>
      <c r="F25" s="74"/>
      <c r="G25" s="74"/>
      <c r="H25" s="33"/>
      <c r="I25" s="30"/>
      <c r="J25" s="30"/>
      <c r="K25" s="33"/>
      <c r="L25" s="33"/>
      <c r="M25" s="30"/>
      <c r="N25" s="30"/>
      <c r="O25" s="33"/>
      <c r="P25" s="33"/>
      <c r="Q25" s="33"/>
      <c r="R25" s="33"/>
      <c r="S25" s="72"/>
      <c r="T25" s="30"/>
      <c r="U25" s="72"/>
    </row>
    <row r="26" spans="2:21" s="73" customFormat="1" x14ac:dyDescent="0.7">
      <c r="B26" s="24"/>
      <c r="C26" s="24"/>
      <c r="F26" s="74"/>
      <c r="G26" s="74"/>
      <c r="H26" s="33"/>
      <c r="I26" s="30"/>
      <c r="J26" s="30"/>
      <c r="K26" s="33"/>
      <c r="L26" s="33"/>
      <c r="M26" s="30"/>
      <c r="N26" s="30"/>
      <c r="O26" s="33"/>
      <c r="P26" s="33"/>
      <c r="Q26" s="33"/>
      <c r="R26" s="33"/>
      <c r="S26" s="72"/>
      <c r="T26" s="30"/>
      <c r="U26" s="72"/>
    </row>
    <row r="27" spans="2:21" s="73" customFormat="1" x14ac:dyDescent="0.7">
      <c r="B27" s="24"/>
      <c r="C27" s="25"/>
      <c r="F27" s="74"/>
      <c r="G27" s="74"/>
      <c r="H27" s="33"/>
      <c r="I27" s="30"/>
      <c r="J27" s="30"/>
      <c r="K27" s="33"/>
      <c r="L27" s="33"/>
      <c r="M27" s="30"/>
      <c r="N27" s="30"/>
      <c r="O27" s="33"/>
      <c r="P27" s="33"/>
      <c r="Q27" s="33"/>
      <c r="R27" s="33"/>
      <c r="S27" s="72"/>
      <c r="T27" s="30"/>
      <c r="U27" s="72"/>
    </row>
    <row r="28" spans="2:21" s="73" customFormat="1" x14ac:dyDescent="0.7">
      <c r="B28" s="24"/>
      <c r="C28" s="24"/>
      <c r="F28" s="74"/>
      <c r="G28" s="74"/>
      <c r="H28" s="33"/>
      <c r="I28" s="30"/>
      <c r="J28" s="30"/>
      <c r="K28" s="33"/>
      <c r="L28" s="33"/>
      <c r="M28" s="30"/>
      <c r="N28" s="30"/>
      <c r="O28" s="33"/>
      <c r="P28" s="33"/>
      <c r="Q28" s="33"/>
      <c r="R28" s="33"/>
      <c r="S28" s="72"/>
      <c r="T28" s="30"/>
      <c r="U28" s="72"/>
    </row>
    <row r="29" spans="2:21" s="73" customFormat="1" x14ac:dyDescent="0.7">
      <c r="B29" s="24"/>
      <c r="C29" s="24"/>
      <c r="F29" s="74"/>
      <c r="G29" s="74"/>
      <c r="H29" s="33"/>
      <c r="I29" s="30"/>
      <c r="J29" s="30"/>
      <c r="K29" s="33"/>
      <c r="L29" s="33"/>
      <c r="M29" s="30"/>
      <c r="N29" s="30"/>
      <c r="O29" s="33"/>
      <c r="P29" s="33"/>
      <c r="Q29" s="33"/>
      <c r="R29" s="33"/>
      <c r="S29" s="72"/>
      <c r="T29" s="30"/>
      <c r="U29" s="72"/>
    </row>
    <row r="30" spans="2:21" s="73" customFormat="1" x14ac:dyDescent="0.7">
      <c r="B30" s="24"/>
      <c r="C30" s="24"/>
      <c r="F30" s="74"/>
      <c r="G30" s="74"/>
      <c r="H30" s="33"/>
      <c r="I30" s="30"/>
      <c r="J30" s="30"/>
      <c r="K30" s="33"/>
      <c r="L30" s="33"/>
      <c r="M30" s="30"/>
      <c r="N30" s="30"/>
      <c r="O30" s="33"/>
      <c r="P30" s="33"/>
      <c r="Q30" s="33"/>
      <c r="R30" s="33"/>
      <c r="S30" s="72"/>
      <c r="T30" s="30"/>
      <c r="U30" s="72"/>
    </row>
    <row r="31" spans="2:21" s="73" customFormat="1" x14ac:dyDescent="0.7">
      <c r="B31" s="24"/>
      <c r="C31" s="24"/>
      <c r="F31" s="74"/>
      <c r="G31" s="74"/>
      <c r="H31" s="33"/>
      <c r="I31" s="30"/>
      <c r="J31" s="30"/>
      <c r="K31" s="33"/>
      <c r="L31" s="33"/>
      <c r="M31" s="30"/>
      <c r="N31" s="30"/>
      <c r="O31" s="33"/>
      <c r="P31" s="33"/>
      <c r="Q31" s="33"/>
      <c r="R31" s="33"/>
      <c r="S31" s="72"/>
      <c r="T31" s="30"/>
      <c r="U31" s="72"/>
    </row>
    <row r="32" spans="2:21" s="73" customFormat="1" x14ac:dyDescent="0.7">
      <c r="B32" s="24"/>
      <c r="C32" s="24"/>
      <c r="F32" s="74"/>
      <c r="G32" s="74"/>
      <c r="H32" s="33"/>
      <c r="I32" s="30"/>
      <c r="J32" s="30"/>
      <c r="K32" s="33"/>
      <c r="L32" s="33"/>
      <c r="M32" s="30"/>
      <c r="N32" s="30"/>
      <c r="O32" s="33"/>
      <c r="P32" s="33"/>
      <c r="Q32" s="33"/>
      <c r="R32" s="33"/>
      <c r="S32" s="72"/>
      <c r="T32" s="30"/>
      <c r="U32" s="72"/>
    </row>
    <row r="33" spans="2:21" s="73" customFormat="1" x14ac:dyDescent="0.7">
      <c r="B33" s="24"/>
      <c r="C33" s="24"/>
      <c r="F33" s="74"/>
      <c r="G33" s="74"/>
      <c r="H33" s="33"/>
      <c r="I33" s="30"/>
      <c r="J33" s="30"/>
      <c r="K33" s="33"/>
      <c r="L33" s="33"/>
      <c r="M33" s="30"/>
      <c r="N33" s="30"/>
      <c r="O33" s="33"/>
      <c r="P33" s="33"/>
      <c r="Q33" s="33"/>
      <c r="R33" s="33"/>
      <c r="S33" s="72"/>
      <c r="T33" s="30"/>
      <c r="U33" s="72"/>
    </row>
    <row r="34" spans="2:21" s="73" customFormat="1" x14ac:dyDescent="0.7">
      <c r="B34" s="24"/>
      <c r="C34" s="24"/>
      <c r="F34" s="74"/>
      <c r="G34" s="74"/>
      <c r="H34" s="33"/>
      <c r="I34" s="30"/>
      <c r="J34" s="30"/>
      <c r="K34" s="33"/>
      <c r="L34" s="33"/>
      <c r="M34" s="30"/>
      <c r="N34" s="30"/>
      <c r="O34" s="33"/>
      <c r="P34" s="33"/>
      <c r="Q34" s="33"/>
      <c r="R34" s="33"/>
      <c r="S34" s="72"/>
      <c r="T34" s="30"/>
      <c r="U34" s="72"/>
    </row>
    <row r="35" spans="2:21" s="73" customFormat="1" x14ac:dyDescent="0.7">
      <c r="B35" s="24"/>
      <c r="C35" s="24"/>
      <c r="F35" s="74"/>
      <c r="G35" s="74"/>
      <c r="H35" s="33"/>
      <c r="I35" s="30"/>
      <c r="J35" s="30"/>
      <c r="K35" s="33"/>
      <c r="L35" s="33"/>
      <c r="M35" s="30"/>
      <c r="N35" s="30"/>
      <c r="O35" s="33"/>
      <c r="P35" s="33"/>
      <c r="Q35" s="33"/>
      <c r="R35" s="33"/>
      <c r="S35" s="72"/>
      <c r="T35" s="30"/>
      <c r="U35" s="72"/>
    </row>
    <row r="36" spans="2:21" s="73" customFormat="1" x14ac:dyDescent="0.7">
      <c r="B36" s="24"/>
      <c r="C36" s="24"/>
      <c r="F36" s="74"/>
      <c r="G36" s="74"/>
      <c r="H36" s="33"/>
      <c r="I36" s="30"/>
      <c r="J36" s="30"/>
      <c r="K36" s="33"/>
      <c r="L36" s="33"/>
      <c r="M36" s="30"/>
      <c r="N36" s="30"/>
      <c r="O36" s="33"/>
      <c r="P36" s="33"/>
      <c r="Q36" s="33"/>
      <c r="R36" s="33"/>
      <c r="S36" s="72"/>
      <c r="T36" s="30"/>
      <c r="U36" s="72"/>
    </row>
    <row r="37" spans="2:21" s="73" customFormat="1" x14ac:dyDescent="0.7">
      <c r="B37" s="24"/>
      <c r="C37" s="24"/>
      <c r="F37" s="74"/>
      <c r="G37" s="74"/>
      <c r="H37" s="33"/>
      <c r="I37" s="30"/>
      <c r="J37" s="30"/>
      <c r="K37" s="33"/>
      <c r="L37" s="33"/>
      <c r="M37" s="30"/>
      <c r="N37" s="30"/>
      <c r="O37" s="33"/>
      <c r="P37" s="33"/>
      <c r="Q37" s="33"/>
      <c r="R37" s="33"/>
      <c r="S37" s="72"/>
      <c r="T37" s="30"/>
      <c r="U37" s="72"/>
    </row>
  </sheetData>
  <sheetProtection selectLockedCells="1" selectUnlockedCells="1"/>
  <mergeCells count="2">
    <mergeCell ref="B1:G1"/>
    <mergeCell ref="C2:G2"/>
  </mergeCells>
  <pageMargins left="0.70866141732283472" right="0.31496062992125984" top="0.74803149606299213" bottom="0.74803149606299213" header="0.51181102362204722" footer="0.51181102362204722"/>
  <pageSetup scale="92" firstPageNumber="0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AA85"/>
  <sheetViews>
    <sheetView showGridLines="0" topLeftCell="B28" workbookViewId="0">
      <selection activeCell="E27" sqref="E27"/>
    </sheetView>
  </sheetViews>
  <sheetFormatPr defaultColWidth="11.5546875" defaultRowHeight="20.399999999999999" x14ac:dyDescent="0.7"/>
  <cols>
    <col min="1" max="1" width="2.5546875" style="33" customWidth="1"/>
    <col min="2" max="2" width="4.44140625" style="33" customWidth="1"/>
    <col min="3" max="3" width="33.109375" style="33" customWidth="1"/>
    <col min="4" max="4" width="11.44140625" style="33" bestFit="1" customWidth="1"/>
    <col min="5" max="5" width="9.44140625" style="33" bestFit="1" customWidth="1"/>
    <col min="6" max="6" width="10.5546875" style="33" bestFit="1" customWidth="1"/>
    <col min="7" max="7" width="12.88671875" style="32" bestFit="1" customWidth="1"/>
    <col min="8" max="8" width="8.6640625" style="32" bestFit="1" customWidth="1"/>
    <col min="9" max="9" width="10.109375" style="32" bestFit="1" customWidth="1"/>
    <col min="10" max="10" width="13" style="33" bestFit="1" customWidth="1"/>
    <col min="11" max="11" width="5.88671875" style="33" bestFit="1" customWidth="1"/>
    <col min="12" max="12" width="4.33203125" style="33" bestFit="1" customWidth="1"/>
    <col min="13" max="13" width="9.5546875" style="33" customWidth="1"/>
    <col min="14" max="14" width="7.33203125" style="33" customWidth="1"/>
    <col min="15" max="15" width="9.44140625" style="33" customWidth="1"/>
    <col min="16" max="16" width="15.88671875" style="33" bestFit="1" customWidth="1"/>
    <col min="17" max="17" width="4.109375" style="33" customWidth="1"/>
    <col min="18" max="22" width="11.5546875" style="74"/>
    <col min="23" max="264" width="11.5546875" style="33"/>
    <col min="265" max="265" width="2.5546875" style="33" customWidth="1"/>
    <col min="266" max="266" width="4.44140625" style="33" customWidth="1"/>
    <col min="267" max="267" width="29.44140625" style="33" customWidth="1"/>
    <col min="268" max="268" width="15.33203125" style="33" customWidth="1"/>
    <col min="269" max="269" width="15.109375" style="33" customWidth="1"/>
    <col min="270" max="270" width="17.33203125" style="33" customWidth="1"/>
    <col min="271" max="271" width="18.109375" style="33" customWidth="1"/>
    <col min="272" max="272" width="15.88671875" style="33" bestFit="1" customWidth="1"/>
    <col min="273" max="273" width="4.109375" style="33" customWidth="1"/>
    <col min="274" max="520" width="11.5546875" style="33"/>
    <col min="521" max="521" width="2.5546875" style="33" customWidth="1"/>
    <col min="522" max="522" width="4.44140625" style="33" customWidth="1"/>
    <col min="523" max="523" width="29.44140625" style="33" customWidth="1"/>
    <col min="524" max="524" width="15.33203125" style="33" customWidth="1"/>
    <col min="525" max="525" width="15.109375" style="33" customWidth="1"/>
    <col min="526" max="526" width="17.33203125" style="33" customWidth="1"/>
    <col min="527" max="527" width="18.109375" style="33" customWidth="1"/>
    <col min="528" max="528" width="15.88671875" style="33" bestFit="1" customWidth="1"/>
    <col min="529" max="529" width="4.109375" style="33" customWidth="1"/>
    <col min="530" max="776" width="11.5546875" style="33"/>
    <col min="777" max="777" width="2.5546875" style="33" customWidth="1"/>
    <col min="778" max="778" width="4.44140625" style="33" customWidth="1"/>
    <col min="779" max="779" width="29.44140625" style="33" customWidth="1"/>
    <col min="780" max="780" width="15.33203125" style="33" customWidth="1"/>
    <col min="781" max="781" width="15.109375" style="33" customWidth="1"/>
    <col min="782" max="782" width="17.33203125" style="33" customWidth="1"/>
    <col min="783" max="783" width="18.109375" style="33" customWidth="1"/>
    <col min="784" max="784" width="15.88671875" style="33" bestFit="1" customWidth="1"/>
    <col min="785" max="785" width="4.109375" style="33" customWidth="1"/>
    <col min="786" max="1032" width="11.5546875" style="33"/>
    <col min="1033" max="1033" width="2.5546875" style="33" customWidth="1"/>
    <col min="1034" max="1034" width="4.44140625" style="33" customWidth="1"/>
    <col min="1035" max="1035" width="29.44140625" style="33" customWidth="1"/>
    <col min="1036" max="1036" width="15.33203125" style="33" customWidth="1"/>
    <col min="1037" max="1037" width="15.109375" style="33" customWidth="1"/>
    <col min="1038" max="1038" width="17.33203125" style="33" customWidth="1"/>
    <col min="1039" max="1039" width="18.109375" style="33" customWidth="1"/>
    <col min="1040" max="1040" width="15.88671875" style="33" bestFit="1" customWidth="1"/>
    <col min="1041" max="1041" width="4.109375" style="33" customWidth="1"/>
    <col min="1042" max="1288" width="11.5546875" style="33"/>
    <col min="1289" max="1289" width="2.5546875" style="33" customWidth="1"/>
    <col min="1290" max="1290" width="4.44140625" style="33" customWidth="1"/>
    <col min="1291" max="1291" width="29.44140625" style="33" customWidth="1"/>
    <col min="1292" max="1292" width="15.33203125" style="33" customWidth="1"/>
    <col min="1293" max="1293" width="15.109375" style="33" customWidth="1"/>
    <col min="1294" max="1294" width="17.33203125" style="33" customWidth="1"/>
    <col min="1295" max="1295" width="18.109375" style="33" customWidth="1"/>
    <col min="1296" max="1296" width="15.88671875" style="33" bestFit="1" customWidth="1"/>
    <col min="1297" max="1297" width="4.109375" style="33" customWidth="1"/>
    <col min="1298" max="1544" width="11.5546875" style="33"/>
    <col min="1545" max="1545" width="2.5546875" style="33" customWidth="1"/>
    <col min="1546" max="1546" width="4.44140625" style="33" customWidth="1"/>
    <col min="1547" max="1547" width="29.44140625" style="33" customWidth="1"/>
    <col min="1548" max="1548" width="15.33203125" style="33" customWidth="1"/>
    <col min="1549" max="1549" width="15.109375" style="33" customWidth="1"/>
    <col min="1550" max="1550" width="17.33203125" style="33" customWidth="1"/>
    <col min="1551" max="1551" width="18.109375" style="33" customWidth="1"/>
    <col min="1552" max="1552" width="15.88671875" style="33" bestFit="1" customWidth="1"/>
    <col min="1553" max="1553" width="4.109375" style="33" customWidth="1"/>
    <col min="1554" max="1800" width="11.5546875" style="33"/>
    <col min="1801" max="1801" width="2.5546875" style="33" customWidth="1"/>
    <col min="1802" max="1802" width="4.44140625" style="33" customWidth="1"/>
    <col min="1803" max="1803" width="29.44140625" style="33" customWidth="1"/>
    <col min="1804" max="1804" width="15.33203125" style="33" customWidth="1"/>
    <col min="1805" max="1805" width="15.109375" style="33" customWidth="1"/>
    <col min="1806" max="1806" width="17.33203125" style="33" customWidth="1"/>
    <col min="1807" max="1807" width="18.109375" style="33" customWidth="1"/>
    <col min="1808" max="1808" width="15.88671875" style="33" bestFit="1" customWidth="1"/>
    <col min="1809" max="1809" width="4.109375" style="33" customWidth="1"/>
    <col min="1810" max="2056" width="11.5546875" style="33"/>
    <col min="2057" max="2057" width="2.5546875" style="33" customWidth="1"/>
    <col min="2058" max="2058" width="4.44140625" style="33" customWidth="1"/>
    <col min="2059" max="2059" width="29.44140625" style="33" customWidth="1"/>
    <col min="2060" max="2060" width="15.33203125" style="33" customWidth="1"/>
    <col min="2061" max="2061" width="15.109375" style="33" customWidth="1"/>
    <col min="2062" max="2062" width="17.33203125" style="33" customWidth="1"/>
    <col min="2063" max="2063" width="18.109375" style="33" customWidth="1"/>
    <col min="2064" max="2064" width="15.88671875" style="33" bestFit="1" customWidth="1"/>
    <col min="2065" max="2065" width="4.109375" style="33" customWidth="1"/>
    <col min="2066" max="2312" width="11.5546875" style="33"/>
    <col min="2313" max="2313" width="2.5546875" style="33" customWidth="1"/>
    <col min="2314" max="2314" width="4.44140625" style="33" customWidth="1"/>
    <col min="2315" max="2315" width="29.44140625" style="33" customWidth="1"/>
    <col min="2316" max="2316" width="15.33203125" style="33" customWidth="1"/>
    <col min="2317" max="2317" width="15.109375" style="33" customWidth="1"/>
    <col min="2318" max="2318" width="17.33203125" style="33" customWidth="1"/>
    <col min="2319" max="2319" width="18.109375" style="33" customWidth="1"/>
    <col min="2320" max="2320" width="15.88671875" style="33" bestFit="1" customWidth="1"/>
    <col min="2321" max="2321" width="4.109375" style="33" customWidth="1"/>
    <col min="2322" max="2568" width="11.5546875" style="33"/>
    <col min="2569" max="2569" width="2.5546875" style="33" customWidth="1"/>
    <col min="2570" max="2570" width="4.44140625" style="33" customWidth="1"/>
    <col min="2571" max="2571" width="29.44140625" style="33" customWidth="1"/>
    <col min="2572" max="2572" width="15.33203125" style="33" customWidth="1"/>
    <col min="2573" max="2573" width="15.109375" style="33" customWidth="1"/>
    <col min="2574" max="2574" width="17.33203125" style="33" customWidth="1"/>
    <col min="2575" max="2575" width="18.109375" style="33" customWidth="1"/>
    <col min="2576" max="2576" width="15.88671875" style="33" bestFit="1" customWidth="1"/>
    <col min="2577" max="2577" width="4.109375" style="33" customWidth="1"/>
    <col min="2578" max="2824" width="11.5546875" style="33"/>
    <col min="2825" max="2825" width="2.5546875" style="33" customWidth="1"/>
    <col min="2826" max="2826" width="4.44140625" style="33" customWidth="1"/>
    <col min="2827" max="2827" width="29.44140625" style="33" customWidth="1"/>
    <col min="2828" max="2828" width="15.33203125" style="33" customWidth="1"/>
    <col min="2829" max="2829" width="15.109375" style="33" customWidth="1"/>
    <col min="2830" max="2830" width="17.33203125" style="33" customWidth="1"/>
    <col min="2831" max="2831" width="18.109375" style="33" customWidth="1"/>
    <col min="2832" max="2832" width="15.88671875" style="33" bestFit="1" customWidth="1"/>
    <col min="2833" max="2833" width="4.109375" style="33" customWidth="1"/>
    <col min="2834" max="3080" width="11.5546875" style="33"/>
    <col min="3081" max="3081" width="2.5546875" style="33" customWidth="1"/>
    <col min="3082" max="3082" width="4.44140625" style="33" customWidth="1"/>
    <col min="3083" max="3083" width="29.44140625" style="33" customWidth="1"/>
    <col min="3084" max="3084" width="15.33203125" style="33" customWidth="1"/>
    <col min="3085" max="3085" width="15.109375" style="33" customWidth="1"/>
    <col min="3086" max="3086" width="17.33203125" style="33" customWidth="1"/>
    <col min="3087" max="3087" width="18.109375" style="33" customWidth="1"/>
    <col min="3088" max="3088" width="15.88671875" style="33" bestFit="1" customWidth="1"/>
    <col min="3089" max="3089" width="4.109375" style="33" customWidth="1"/>
    <col min="3090" max="3336" width="11.5546875" style="33"/>
    <col min="3337" max="3337" width="2.5546875" style="33" customWidth="1"/>
    <col min="3338" max="3338" width="4.44140625" style="33" customWidth="1"/>
    <col min="3339" max="3339" width="29.44140625" style="33" customWidth="1"/>
    <col min="3340" max="3340" width="15.33203125" style="33" customWidth="1"/>
    <col min="3341" max="3341" width="15.109375" style="33" customWidth="1"/>
    <col min="3342" max="3342" width="17.33203125" style="33" customWidth="1"/>
    <col min="3343" max="3343" width="18.109375" style="33" customWidth="1"/>
    <col min="3344" max="3344" width="15.88671875" style="33" bestFit="1" customWidth="1"/>
    <col min="3345" max="3345" width="4.109375" style="33" customWidth="1"/>
    <col min="3346" max="3592" width="11.5546875" style="33"/>
    <col min="3593" max="3593" width="2.5546875" style="33" customWidth="1"/>
    <col min="3594" max="3594" width="4.44140625" style="33" customWidth="1"/>
    <col min="3595" max="3595" width="29.44140625" style="33" customWidth="1"/>
    <col min="3596" max="3596" width="15.33203125" style="33" customWidth="1"/>
    <col min="3597" max="3597" width="15.109375" style="33" customWidth="1"/>
    <col min="3598" max="3598" width="17.33203125" style="33" customWidth="1"/>
    <col min="3599" max="3599" width="18.109375" style="33" customWidth="1"/>
    <col min="3600" max="3600" width="15.88671875" style="33" bestFit="1" customWidth="1"/>
    <col min="3601" max="3601" width="4.109375" style="33" customWidth="1"/>
    <col min="3602" max="3848" width="11.5546875" style="33"/>
    <col min="3849" max="3849" width="2.5546875" style="33" customWidth="1"/>
    <col min="3850" max="3850" width="4.44140625" style="33" customWidth="1"/>
    <col min="3851" max="3851" width="29.44140625" style="33" customWidth="1"/>
    <col min="3852" max="3852" width="15.33203125" style="33" customWidth="1"/>
    <col min="3853" max="3853" width="15.109375" style="33" customWidth="1"/>
    <col min="3854" max="3854" width="17.33203125" style="33" customWidth="1"/>
    <col min="3855" max="3855" width="18.109375" style="33" customWidth="1"/>
    <col min="3856" max="3856" width="15.88671875" style="33" bestFit="1" customWidth="1"/>
    <col min="3857" max="3857" width="4.109375" style="33" customWidth="1"/>
    <col min="3858" max="4104" width="11.5546875" style="33"/>
    <col min="4105" max="4105" width="2.5546875" style="33" customWidth="1"/>
    <col min="4106" max="4106" width="4.44140625" style="33" customWidth="1"/>
    <col min="4107" max="4107" width="29.44140625" style="33" customWidth="1"/>
    <col min="4108" max="4108" width="15.33203125" style="33" customWidth="1"/>
    <col min="4109" max="4109" width="15.109375" style="33" customWidth="1"/>
    <col min="4110" max="4110" width="17.33203125" style="33" customWidth="1"/>
    <col min="4111" max="4111" width="18.109375" style="33" customWidth="1"/>
    <col min="4112" max="4112" width="15.88671875" style="33" bestFit="1" customWidth="1"/>
    <col min="4113" max="4113" width="4.109375" style="33" customWidth="1"/>
    <col min="4114" max="4360" width="11.5546875" style="33"/>
    <col min="4361" max="4361" width="2.5546875" style="33" customWidth="1"/>
    <col min="4362" max="4362" width="4.44140625" style="33" customWidth="1"/>
    <col min="4363" max="4363" width="29.44140625" style="33" customWidth="1"/>
    <col min="4364" max="4364" width="15.33203125" style="33" customWidth="1"/>
    <col min="4365" max="4365" width="15.109375" style="33" customWidth="1"/>
    <col min="4366" max="4366" width="17.33203125" style="33" customWidth="1"/>
    <col min="4367" max="4367" width="18.109375" style="33" customWidth="1"/>
    <col min="4368" max="4368" width="15.88671875" style="33" bestFit="1" customWidth="1"/>
    <col min="4369" max="4369" width="4.109375" style="33" customWidth="1"/>
    <col min="4370" max="4616" width="11.5546875" style="33"/>
    <col min="4617" max="4617" width="2.5546875" style="33" customWidth="1"/>
    <col min="4618" max="4618" width="4.44140625" style="33" customWidth="1"/>
    <col min="4619" max="4619" width="29.44140625" style="33" customWidth="1"/>
    <col min="4620" max="4620" width="15.33203125" style="33" customWidth="1"/>
    <col min="4621" max="4621" width="15.109375" style="33" customWidth="1"/>
    <col min="4622" max="4622" width="17.33203125" style="33" customWidth="1"/>
    <col min="4623" max="4623" width="18.109375" style="33" customWidth="1"/>
    <col min="4624" max="4624" width="15.88671875" style="33" bestFit="1" customWidth="1"/>
    <col min="4625" max="4625" width="4.109375" style="33" customWidth="1"/>
    <col min="4626" max="4872" width="11.5546875" style="33"/>
    <col min="4873" max="4873" width="2.5546875" style="33" customWidth="1"/>
    <col min="4874" max="4874" width="4.44140625" style="33" customWidth="1"/>
    <col min="4875" max="4875" width="29.44140625" style="33" customWidth="1"/>
    <col min="4876" max="4876" width="15.33203125" style="33" customWidth="1"/>
    <col min="4877" max="4877" width="15.109375" style="33" customWidth="1"/>
    <col min="4878" max="4878" width="17.33203125" style="33" customWidth="1"/>
    <col min="4879" max="4879" width="18.109375" style="33" customWidth="1"/>
    <col min="4880" max="4880" width="15.88671875" style="33" bestFit="1" customWidth="1"/>
    <col min="4881" max="4881" width="4.109375" style="33" customWidth="1"/>
    <col min="4882" max="5128" width="11.5546875" style="33"/>
    <col min="5129" max="5129" width="2.5546875" style="33" customWidth="1"/>
    <col min="5130" max="5130" width="4.44140625" style="33" customWidth="1"/>
    <col min="5131" max="5131" width="29.44140625" style="33" customWidth="1"/>
    <col min="5132" max="5132" width="15.33203125" style="33" customWidth="1"/>
    <col min="5133" max="5133" width="15.109375" style="33" customWidth="1"/>
    <col min="5134" max="5134" width="17.33203125" style="33" customWidth="1"/>
    <col min="5135" max="5135" width="18.109375" style="33" customWidth="1"/>
    <col min="5136" max="5136" width="15.88671875" style="33" bestFit="1" customWidth="1"/>
    <col min="5137" max="5137" width="4.109375" style="33" customWidth="1"/>
    <col min="5138" max="5384" width="11.5546875" style="33"/>
    <col min="5385" max="5385" width="2.5546875" style="33" customWidth="1"/>
    <col min="5386" max="5386" width="4.44140625" style="33" customWidth="1"/>
    <col min="5387" max="5387" width="29.44140625" style="33" customWidth="1"/>
    <col min="5388" max="5388" width="15.33203125" style="33" customWidth="1"/>
    <col min="5389" max="5389" width="15.109375" style="33" customWidth="1"/>
    <col min="5390" max="5390" width="17.33203125" style="33" customWidth="1"/>
    <col min="5391" max="5391" width="18.109375" style="33" customWidth="1"/>
    <col min="5392" max="5392" width="15.88671875" style="33" bestFit="1" customWidth="1"/>
    <col min="5393" max="5393" width="4.109375" style="33" customWidth="1"/>
    <col min="5394" max="5640" width="11.5546875" style="33"/>
    <col min="5641" max="5641" width="2.5546875" style="33" customWidth="1"/>
    <col min="5642" max="5642" width="4.44140625" style="33" customWidth="1"/>
    <col min="5643" max="5643" width="29.44140625" style="33" customWidth="1"/>
    <col min="5644" max="5644" width="15.33203125" style="33" customWidth="1"/>
    <col min="5645" max="5645" width="15.109375" style="33" customWidth="1"/>
    <col min="5646" max="5646" width="17.33203125" style="33" customWidth="1"/>
    <col min="5647" max="5647" width="18.109375" style="33" customWidth="1"/>
    <col min="5648" max="5648" width="15.88671875" style="33" bestFit="1" customWidth="1"/>
    <col min="5649" max="5649" width="4.109375" style="33" customWidth="1"/>
    <col min="5650" max="5896" width="11.5546875" style="33"/>
    <col min="5897" max="5897" width="2.5546875" style="33" customWidth="1"/>
    <col min="5898" max="5898" width="4.44140625" style="33" customWidth="1"/>
    <col min="5899" max="5899" width="29.44140625" style="33" customWidth="1"/>
    <col min="5900" max="5900" width="15.33203125" style="33" customWidth="1"/>
    <col min="5901" max="5901" width="15.109375" style="33" customWidth="1"/>
    <col min="5902" max="5902" width="17.33203125" style="33" customWidth="1"/>
    <col min="5903" max="5903" width="18.109375" style="33" customWidth="1"/>
    <col min="5904" max="5904" width="15.88671875" style="33" bestFit="1" customWidth="1"/>
    <col min="5905" max="5905" width="4.109375" style="33" customWidth="1"/>
    <col min="5906" max="6152" width="11.5546875" style="33"/>
    <col min="6153" max="6153" width="2.5546875" style="33" customWidth="1"/>
    <col min="6154" max="6154" width="4.44140625" style="33" customWidth="1"/>
    <col min="6155" max="6155" width="29.44140625" style="33" customWidth="1"/>
    <col min="6156" max="6156" width="15.33203125" style="33" customWidth="1"/>
    <col min="6157" max="6157" width="15.109375" style="33" customWidth="1"/>
    <col min="6158" max="6158" width="17.33203125" style="33" customWidth="1"/>
    <col min="6159" max="6159" width="18.109375" style="33" customWidth="1"/>
    <col min="6160" max="6160" width="15.88671875" style="33" bestFit="1" customWidth="1"/>
    <col min="6161" max="6161" width="4.109375" style="33" customWidth="1"/>
    <col min="6162" max="6408" width="11.5546875" style="33"/>
    <col min="6409" max="6409" width="2.5546875" style="33" customWidth="1"/>
    <col min="6410" max="6410" width="4.44140625" style="33" customWidth="1"/>
    <col min="6411" max="6411" width="29.44140625" style="33" customWidth="1"/>
    <col min="6412" max="6412" width="15.33203125" style="33" customWidth="1"/>
    <col min="6413" max="6413" width="15.109375" style="33" customWidth="1"/>
    <col min="6414" max="6414" width="17.33203125" style="33" customWidth="1"/>
    <col min="6415" max="6415" width="18.109375" style="33" customWidth="1"/>
    <col min="6416" max="6416" width="15.88671875" style="33" bestFit="1" customWidth="1"/>
    <col min="6417" max="6417" width="4.109375" style="33" customWidth="1"/>
    <col min="6418" max="6664" width="11.5546875" style="33"/>
    <col min="6665" max="6665" width="2.5546875" style="33" customWidth="1"/>
    <col min="6666" max="6666" width="4.44140625" style="33" customWidth="1"/>
    <col min="6667" max="6667" width="29.44140625" style="33" customWidth="1"/>
    <col min="6668" max="6668" width="15.33203125" style="33" customWidth="1"/>
    <col min="6669" max="6669" width="15.109375" style="33" customWidth="1"/>
    <col min="6670" max="6670" width="17.33203125" style="33" customWidth="1"/>
    <col min="6671" max="6671" width="18.109375" style="33" customWidth="1"/>
    <col min="6672" max="6672" width="15.88671875" style="33" bestFit="1" customWidth="1"/>
    <col min="6673" max="6673" width="4.109375" style="33" customWidth="1"/>
    <col min="6674" max="6920" width="11.5546875" style="33"/>
    <col min="6921" max="6921" width="2.5546875" style="33" customWidth="1"/>
    <col min="6922" max="6922" width="4.44140625" style="33" customWidth="1"/>
    <col min="6923" max="6923" width="29.44140625" style="33" customWidth="1"/>
    <col min="6924" max="6924" width="15.33203125" style="33" customWidth="1"/>
    <col min="6925" max="6925" width="15.109375" style="33" customWidth="1"/>
    <col min="6926" max="6926" width="17.33203125" style="33" customWidth="1"/>
    <col min="6927" max="6927" width="18.109375" style="33" customWidth="1"/>
    <col min="6928" max="6928" width="15.88671875" style="33" bestFit="1" customWidth="1"/>
    <col min="6929" max="6929" width="4.109375" style="33" customWidth="1"/>
    <col min="6930" max="7176" width="11.5546875" style="33"/>
    <col min="7177" max="7177" width="2.5546875" style="33" customWidth="1"/>
    <col min="7178" max="7178" width="4.44140625" style="33" customWidth="1"/>
    <col min="7179" max="7179" width="29.44140625" style="33" customWidth="1"/>
    <col min="7180" max="7180" width="15.33203125" style="33" customWidth="1"/>
    <col min="7181" max="7181" width="15.109375" style="33" customWidth="1"/>
    <col min="7182" max="7182" width="17.33203125" style="33" customWidth="1"/>
    <col min="7183" max="7183" width="18.109375" style="33" customWidth="1"/>
    <col min="7184" max="7184" width="15.88671875" style="33" bestFit="1" customWidth="1"/>
    <col min="7185" max="7185" width="4.109375" style="33" customWidth="1"/>
    <col min="7186" max="7432" width="11.5546875" style="33"/>
    <col min="7433" max="7433" width="2.5546875" style="33" customWidth="1"/>
    <col min="7434" max="7434" width="4.44140625" style="33" customWidth="1"/>
    <col min="7435" max="7435" width="29.44140625" style="33" customWidth="1"/>
    <col min="7436" max="7436" width="15.33203125" style="33" customWidth="1"/>
    <col min="7437" max="7437" width="15.109375" style="33" customWidth="1"/>
    <col min="7438" max="7438" width="17.33203125" style="33" customWidth="1"/>
    <col min="7439" max="7439" width="18.109375" style="33" customWidth="1"/>
    <col min="7440" max="7440" width="15.88671875" style="33" bestFit="1" customWidth="1"/>
    <col min="7441" max="7441" width="4.109375" style="33" customWidth="1"/>
    <col min="7442" max="7688" width="11.5546875" style="33"/>
    <col min="7689" max="7689" width="2.5546875" style="33" customWidth="1"/>
    <col min="7690" max="7690" width="4.44140625" style="33" customWidth="1"/>
    <col min="7691" max="7691" width="29.44140625" style="33" customWidth="1"/>
    <col min="7692" max="7692" width="15.33203125" style="33" customWidth="1"/>
    <col min="7693" max="7693" width="15.109375" style="33" customWidth="1"/>
    <col min="7694" max="7694" width="17.33203125" style="33" customWidth="1"/>
    <col min="7695" max="7695" width="18.109375" style="33" customWidth="1"/>
    <col min="7696" max="7696" width="15.88671875" style="33" bestFit="1" customWidth="1"/>
    <col min="7697" max="7697" width="4.109375" style="33" customWidth="1"/>
    <col min="7698" max="7944" width="11.5546875" style="33"/>
    <col min="7945" max="7945" width="2.5546875" style="33" customWidth="1"/>
    <col min="7946" max="7946" width="4.44140625" style="33" customWidth="1"/>
    <col min="7947" max="7947" width="29.44140625" style="33" customWidth="1"/>
    <col min="7948" max="7948" width="15.33203125" style="33" customWidth="1"/>
    <col min="7949" max="7949" width="15.109375" style="33" customWidth="1"/>
    <col min="7950" max="7950" width="17.33203125" style="33" customWidth="1"/>
    <col min="7951" max="7951" width="18.109375" style="33" customWidth="1"/>
    <col min="7952" max="7952" width="15.88671875" style="33" bestFit="1" customWidth="1"/>
    <col min="7953" max="7953" width="4.109375" style="33" customWidth="1"/>
    <col min="7954" max="8200" width="11.5546875" style="33"/>
    <col min="8201" max="8201" width="2.5546875" style="33" customWidth="1"/>
    <col min="8202" max="8202" width="4.44140625" style="33" customWidth="1"/>
    <col min="8203" max="8203" width="29.44140625" style="33" customWidth="1"/>
    <col min="8204" max="8204" width="15.33203125" style="33" customWidth="1"/>
    <col min="8205" max="8205" width="15.109375" style="33" customWidth="1"/>
    <col min="8206" max="8206" width="17.33203125" style="33" customWidth="1"/>
    <col min="8207" max="8207" width="18.109375" style="33" customWidth="1"/>
    <col min="8208" max="8208" width="15.88671875" style="33" bestFit="1" customWidth="1"/>
    <col min="8209" max="8209" width="4.109375" style="33" customWidth="1"/>
    <col min="8210" max="8456" width="11.5546875" style="33"/>
    <col min="8457" max="8457" width="2.5546875" style="33" customWidth="1"/>
    <col min="8458" max="8458" width="4.44140625" style="33" customWidth="1"/>
    <col min="8459" max="8459" width="29.44140625" style="33" customWidth="1"/>
    <col min="8460" max="8460" width="15.33203125" style="33" customWidth="1"/>
    <col min="8461" max="8461" width="15.109375" style="33" customWidth="1"/>
    <col min="8462" max="8462" width="17.33203125" style="33" customWidth="1"/>
    <col min="8463" max="8463" width="18.109375" style="33" customWidth="1"/>
    <col min="8464" max="8464" width="15.88671875" style="33" bestFit="1" customWidth="1"/>
    <col min="8465" max="8465" width="4.109375" style="33" customWidth="1"/>
    <col min="8466" max="8712" width="11.5546875" style="33"/>
    <col min="8713" max="8713" width="2.5546875" style="33" customWidth="1"/>
    <col min="8714" max="8714" width="4.44140625" style="33" customWidth="1"/>
    <col min="8715" max="8715" width="29.44140625" style="33" customWidth="1"/>
    <col min="8716" max="8716" width="15.33203125" style="33" customWidth="1"/>
    <col min="8717" max="8717" width="15.109375" style="33" customWidth="1"/>
    <col min="8718" max="8718" width="17.33203125" style="33" customWidth="1"/>
    <col min="8719" max="8719" width="18.109375" style="33" customWidth="1"/>
    <col min="8720" max="8720" width="15.88671875" style="33" bestFit="1" customWidth="1"/>
    <col min="8721" max="8721" width="4.109375" style="33" customWidth="1"/>
    <col min="8722" max="8968" width="11.5546875" style="33"/>
    <col min="8969" max="8969" width="2.5546875" style="33" customWidth="1"/>
    <col min="8970" max="8970" width="4.44140625" style="33" customWidth="1"/>
    <col min="8971" max="8971" width="29.44140625" style="33" customWidth="1"/>
    <col min="8972" max="8972" width="15.33203125" style="33" customWidth="1"/>
    <col min="8973" max="8973" width="15.109375" style="33" customWidth="1"/>
    <col min="8974" max="8974" width="17.33203125" style="33" customWidth="1"/>
    <col min="8975" max="8975" width="18.109375" style="33" customWidth="1"/>
    <col min="8976" max="8976" width="15.88671875" style="33" bestFit="1" customWidth="1"/>
    <col min="8977" max="8977" width="4.109375" style="33" customWidth="1"/>
    <col min="8978" max="9224" width="11.5546875" style="33"/>
    <col min="9225" max="9225" width="2.5546875" style="33" customWidth="1"/>
    <col min="9226" max="9226" width="4.44140625" style="33" customWidth="1"/>
    <col min="9227" max="9227" width="29.44140625" style="33" customWidth="1"/>
    <col min="9228" max="9228" width="15.33203125" style="33" customWidth="1"/>
    <col min="9229" max="9229" width="15.109375" style="33" customWidth="1"/>
    <col min="9230" max="9230" width="17.33203125" style="33" customWidth="1"/>
    <col min="9231" max="9231" width="18.109375" style="33" customWidth="1"/>
    <col min="9232" max="9232" width="15.88671875" style="33" bestFit="1" customWidth="1"/>
    <col min="9233" max="9233" width="4.109375" style="33" customWidth="1"/>
    <col min="9234" max="9480" width="11.5546875" style="33"/>
    <col min="9481" max="9481" width="2.5546875" style="33" customWidth="1"/>
    <col min="9482" max="9482" width="4.44140625" style="33" customWidth="1"/>
    <col min="9483" max="9483" width="29.44140625" style="33" customWidth="1"/>
    <col min="9484" max="9484" width="15.33203125" style="33" customWidth="1"/>
    <col min="9485" max="9485" width="15.109375" style="33" customWidth="1"/>
    <col min="9486" max="9486" width="17.33203125" style="33" customWidth="1"/>
    <col min="9487" max="9487" width="18.109375" style="33" customWidth="1"/>
    <col min="9488" max="9488" width="15.88671875" style="33" bestFit="1" customWidth="1"/>
    <col min="9489" max="9489" width="4.109375" style="33" customWidth="1"/>
    <col min="9490" max="9736" width="11.5546875" style="33"/>
    <col min="9737" max="9737" width="2.5546875" style="33" customWidth="1"/>
    <col min="9738" max="9738" width="4.44140625" style="33" customWidth="1"/>
    <col min="9739" max="9739" width="29.44140625" style="33" customWidth="1"/>
    <col min="9740" max="9740" width="15.33203125" style="33" customWidth="1"/>
    <col min="9741" max="9741" width="15.109375" style="33" customWidth="1"/>
    <col min="9742" max="9742" width="17.33203125" style="33" customWidth="1"/>
    <col min="9743" max="9743" width="18.109375" style="33" customWidth="1"/>
    <col min="9744" max="9744" width="15.88671875" style="33" bestFit="1" customWidth="1"/>
    <col min="9745" max="9745" width="4.109375" style="33" customWidth="1"/>
    <col min="9746" max="9992" width="11.5546875" style="33"/>
    <col min="9993" max="9993" width="2.5546875" style="33" customWidth="1"/>
    <col min="9994" max="9994" width="4.44140625" style="33" customWidth="1"/>
    <col min="9995" max="9995" width="29.44140625" style="33" customWidth="1"/>
    <col min="9996" max="9996" width="15.33203125" style="33" customWidth="1"/>
    <col min="9997" max="9997" width="15.109375" style="33" customWidth="1"/>
    <col min="9998" max="9998" width="17.33203125" style="33" customWidth="1"/>
    <col min="9999" max="9999" width="18.109375" style="33" customWidth="1"/>
    <col min="10000" max="10000" width="15.88671875" style="33" bestFit="1" customWidth="1"/>
    <col min="10001" max="10001" width="4.109375" style="33" customWidth="1"/>
    <col min="10002" max="10248" width="11.5546875" style="33"/>
    <col min="10249" max="10249" width="2.5546875" style="33" customWidth="1"/>
    <col min="10250" max="10250" width="4.44140625" style="33" customWidth="1"/>
    <col min="10251" max="10251" width="29.44140625" style="33" customWidth="1"/>
    <col min="10252" max="10252" width="15.33203125" style="33" customWidth="1"/>
    <col min="10253" max="10253" width="15.109375" style="33" customWidth="1"/>
    <col min="10254" max="10254" width="17.33203125" style="33" customWidth="1"/>
    <col min="10255" max="10255" width="18.109375" style="33" customWidth="1"/>
    <col min="10256" max="10256" width="15.88671875" style="33" bestFit="1" customWidth="1"/>
    <col min="10257" max="10257" width="4.109375" style="33" customWidth="1"/>
    <col min="10258" max="10504" width="11.5546875" style="33"/>
    <col min="10505" max="10505" width="2.5546875" style="33" customWidth="1"/>
    <col min="10506" max="10506" width="4.44140625" style="33" customWidth="1"/>
    <col min="10507" max="10507" width="29.44140625" style="33" customWidth="1"/>
    <col min="10508" max="10508" width="15.33203125" style="33" customWidth="1"/>
    <col min="10509" max="10509" width="15.109375" style="33" customWidth="1"/>
    <col min="10510" max="10510" width="17.33203125" style="33" customWidth="1"/>
    <col min="10511" max="10511" width="18.109375" style="33" customWidth="1"/>
    <col min="10512" max="10512" width="15.88671875" style="33" bestFit="1" customWidth="1"/>
    <col min="10513" max="10513" width="4.109375" style="33" customWidth="1"/>
    <col min="10514" max="10760" width="11.5546875" style="33"/>
    <col min="10761" max="10761" width="2.5546875" style="33" customWidth="1"/>
    <col min="10762" max="10762" width="4.44140625" style="33" customWidth="1"/>
    <col min="10763" max="10763" width="29.44140625" style="33" customWidth="1"/>
    <col min="10764" max="10764" width="15.33203125" style="33" customWidth="1"/>
    <col min="10765" max="10765" width="15.109375" style="33" customWidth="1"/>
    <col min="10766" max="10766" width="17.33203125" style="33" customWidth="1"/>
    <col min="10767" max="10767" width="18.109375" style="33" customWidth="1"/>
    <col min="10768" max="10768" width="15.88671875" style="33" bestFit="1" customWidth="1"/>
    <col min="10769" max="10769" width="4.109375" style="33" customWidth="1"/>
    <col min="10770" max="11016" width="11.5546875" style="33"/>
    <col min="11017" max="11017" width="2.5546875" style="33" customWidth="1"/>
    <col min="11018" max="11018" width="4.44140625" style="33" customWidth="1"/>
    <col min="11019" max="11019" width="29.44140625" style="33" customWidth="1"/>
    <col min="11020" max="11020" width="15.33203125" style="33" customWidth="1"/>
    <col min="11021" max="11021" width="15.109375" style="33" customWidth="1"/>
    <col min="11022" max="11022" width="17.33203125" style="33" customWidth="1"/>
    <col min="11023" max="11023" width="18.109375" style="33" customWidth="1"/>
    <col min="11024" max="11024" width="15.88671875" style="33" bestFit="1" customWidth="1"/>
    <col min="11025" max="11025" width="4.109375" style="33" customWidth="1"/>
    <col min="11026" max="11272" width="11.5546875" style="33"/>
    <col min="11273" max="11273" width="2.5546875" style="33" customWidth="1"/>
    <col min="11274" max="11274" width="4.44140625" style="33" customWidth="1"/>
    <col min="11275" max="11275" width="29.44140625" style="33" customWidth="1"/>
    <col min="11276" max="11276" width="15.33203125" style="33" customWidth="1"/>
    <col min="11277" max="11277" width="15.109375" style="33" customWidth="1"/>
    <col min="11278" max="11278" width="17.33203125" style="33" customWidth="1"/>
    <col min="11279" max="11279" width="18.109375" style="33" customWidth="1"/>
    <col min="11280" max="11280" width="15.88671875" style="33" bestFit="1" customWidth="1"/>
    <col min="11281" max="11281" width="4.109375" style="33" customWidth="1"/>
    <col min="11282" max="11528" width="11.5546875" style="33"/>
    <col min="11529" max="11529" width="2.5546875" style="33" customWidth="1"/>
    <col min="11530" max="11530" width="4.44140625" style="33" customWidth="1"/>
    <col min="11531" max="11531" width="29.44140625" style="33" customWidth="1"/>
    <col min="11532" max="11532" width="15.33203125" style="33" customWidth="1"/>
    <col min="11533" max="11533" width="15.109375" style="33" customWidth="1"/>
    <col min="11534" max="11534" width="17.33203125" style="33" customWidth="1"/>
    <col min="11535" max="11535" width="18.109375" style="33" customWidth="1"/>
    <col min="11536" max="11536" width="15.88671875" style="33" bestFit="1" customWidth="1"/>
    <col min="11537" max="11537" width="4.109375" style="33" customWidth="1"/>
    <col min="11538" max="11784" width="11.5546875" style="33"/>
    <col min="11785" max="11785" width="2.5546875" style="33" customWidth="1"/>
    <col min="11786" max="11786" width="4.44140625" style="33" customWidth="1"/>
    <col min="11787" max="11787" width="29.44140625" style="33" customWidth="1"/>
    <col min="11788" max="11788" width="15.33203125" style="33" customWidth="1"/>
    <col min="11789" max="11789" width="15.109375" style="33" customWidth="1"/>
    <col min="11790" max="11790" width="17.33203125" style="33" customWidth="1"/>
    <col min="11791" max="11791" width="18.109375" style="33" customWidth="1"/>
    <col min="11792" max="11792" width="15.88671875" style="33" bestFit="1" customWidth="1"/>
    <col min="11793" max="11793" width="4.109375" style="33" customWidth="1"/>
    <col min="11794" max="12040" width="11.5546875" style="33"/>
    <col min="12041" max="12041" width="2.5546875" style="33" customWidth="1"/>
    <col min="12042" max="12042" width="4.44140625" style="33" customWidth="1"/>
    <col min="12043" max="12043" width="29.44140625" style="33" customWidth="1"/>
    <col min="12044" max="12044" width="15.33203125" style="33" customWidth="1"/>
    <col min="12045" max="12045" width="15.109375" style="33" customWidth="1"/>
    <col min="12046" max="12046" width="17.33203125" style="33" customWidth="1"/>
    <col min="12047" max="12047" width="18.109375" style="33" customWidth="1"/>
    <col min="12048" max="12048" width="15.88671875" style="33" bestFit="1" customWidth="1"/>
    <col min="12049" max="12049" width="4.109375" style="33" customWidth="1"/>
    <col min="12050" max="12296" width="11.5546875" style="33"/>
    <col min="12297" max="12297" width="2.5546875" style="33" customWidth="1"/>
    <col min="12298" max="12298" width="4.44140625" style="33" customWidth="1"/>
    <col min="12299" max="12299" width="29.44140625" style="33" customWidth="1"/>
    <col min="12300" max="12300" width="15.33203125" style="33" customWidth="1"/>
    <col min="12301" max="12301" width="15.109375" style="33" customWidth="1"/>
    <col min="12302" max="12302" width="17.33203125" style="33" customWidth="1"/>
    <col min="12303" max="12303" width="18.109375" style="33" customWidth="1"/>
    <col min="12304" max="12304" width="15.88671875" style="33" bestFit="1" customWidth="1"/>
    <col min="12305" max="12305" width="4.109375" style="33" customWidth="1"/>
    <col min="12306" max="12552" width="11.5546875" style="33"/>
    <col min="12553" max="12553" width="2.5546875" style="33" customWidth="1"/>
    <col min="12554" max="12554" width="4.44140625" style="33" customWidth="1"/>
    <col min="12555" max="12555" width="29.44140625" style="33" customWidth="1"/>
    <col min="12556" max="12556" width="15.33203125" style="33" customWidth="1"/>
    <col min="12557" max="12557" width="15.109375" style="33" customWidth="1"/>
    <col min="12558" max="12558" width="17.33203125" style="33" customWidth="1"/>
    <col min="12559" max="12559" width="18.109375" style="33" customWidth="1"/>
    <col min="12560" max="12560" width="15.88671875" style="33" bestFit="1" customWidth="1"/>
    <col min="12561" max="12561" width="4.109375" style="33" customWidth="1"/>
    <col min="12562" max="12808" width="11.5546875" style="33"/>
    <col min="12809" max="12809" width="2.5546875" style="33" customWidth="1"/>
    <col min="12810" max="12810" width="4.44140625" style="33" customWidth="1"/>
    <col min="12811" max="12811" width="29.44140625" style="33" customWidth="1"/>
    <col min="12812" max="12812" width="15.33203125" style="33" customWidth="1"/>
    <col min="12813" max="12813" width="15.109375" style="33" customWidth="1"/>
    <col min="12814" max="12814" width="17.33203125" style="33" customWidth="1"/>
    <col min="12815" max="12815" width="18.109375" style="33" customWidth="1"/>
    <col min="12816" max="12816" width="15.88671875" style="33" bestFit="1" customWidth="1"/>
    <col min="12817" max="12817" width="4.109375" style="33" customWidth="1"/>
    <col min="12818" max="13064" width="11.5546875" style="33"/>
    <col min="13065" max="13065" width="2.5546875" style="33" customWidth="1"/>
    <col min="13066" max="13066" width="4.44140625" style="33" customWidth="1"/>
    <col min="13067" max="13067" width="29.44140625" style="33" customWidth="1"/>
    <col min="13068" max="13068" width="15.33203125" style="33" customWidth="1"/>
    <col min="13069" max="13069" width="15.109375" style="33" customWidth="1"/>
    <col min="13070" max="13070" width="17.33203125" style="33" customWidth="1"/>
    <col min="13071" max="13071" width="18.109375" style="33" customWidth="1"/>
    <col min="13072" max="13072" width="15.88671875" style="33" bestFit="1" customWidth="1"/>
    <col min="13073" max="13073" width="4.109375" style="33" customWidth="1"/>
    <col min="13074" max="13320" width="11.5546875" style="33"/>
    <col min="13321" max="13321" width="2.5546875" style="33" customWidth="1"/>
    <col min="13322" max="13322" width="4.44140625" style="33" customWidth="1"/>
    <col min="13323" max="13323" width="29.44140625" style="33" customWidth="1"/>
    <col min="13324" max="13324" width="15.33203125" style="33" customWidth="1"/>
    <col min="13325" max="13325" width="15.109375" style="33" customWidth="1"/>
    <col min="13326" max="13326" width="17.33203125" style="33" customWidth="1"/>
    <col min="13327" max="13327" width="18.109375" style="33" customWidth="1"/>
    <col min="13328" max="13328" width="15.88671875" style="33" bestFit="1" customWidth="1"/>
    <col min="13329" max="13329" width="4.109375" style="33" customWidth="1"/>
    <col min="13330" max="13576" width="11.5546875" style="33"/>
    <col min="13577" max="13577" width="2.5546875" style="33" customWidth="1"/>
    <col min="13578" max="13578" width="4.44140625" style="33" customWidth="1"/>
    <col min="13579" max="13579" width="29.44140625" style="33" customWidth="1"/>
    <col min="13580" max="13580" width="15.33203125" style="33" customWidth="1"/>
    <col min="13581" max="13581" width="15.109375" style="33" customWidth="1"/>
    <col min="13582" max="13582" width="17.33203125" style="33" customWidth="1"/>
    <col min="13583" max="13583" width="18.109375" style="33" customWidth="1"/>
    <col min="13584" max="13584" width="15.88671875" style="33" bestFit="1" customWidth="1"/>
    <col min="13585" max="13585" width="4.109375" style="33" customWidth="1"/>
    <col min="13586" max="13832" width="11.5546875" style="33"/>
    <col min="13833" max="13833" width="2.5546875" style="33" customWidth="1"/>
    <col min="13834" max="13834" width="4.44140625" style="33" customWidth="1"/>
    <col min="13835" max="13835" width="29.44140625" style="33" customWidth="1"/>
    <col min="13836" max="13836" width="15.33203125" style="33" customWidth="1"/>
    <col min="13837" max="13837" width="15.109375" style="33" customWidth="1"/>
    <col min="13838" max="13838" width="17.33203125" style="33" customWidth="1"/>
    <col min="13839" max="13839" width="18.109375" style="33" customWidth="1"/>
    <col min="13840" max="13840" width="15.88671875" style="33" bestFit="1" customWidth="1"/>
    <col min="13841" max="13841" width="4.109375" style="33" customWidth="1"/>
    <col min="13842" max="14088" width="11.5546875" style="33"/>
    <col min="14089" max="14089" width="2.5546875" style="33" customWidth="1"/>
    <col min="14090" max="14090" width="4.44140625" style="33" customWidth="1"/>
    <col min="14091" max="14091" width="29.44140625" style="33" customWidth="1"/>
    <col min="14092" max="14092" width="15.33203125" style="33" customWidth="1"/>
    <col min="14093" max="14093" width="15.109375" style="33" customWidth="1"/>
    <col min="14094" max="14094" width="17.33203125" style="33" customWidth="1"/>
    <col min="14095" max="14095" width="18.109375" style="33" customWidth="1"/>
    <col min="14096" max="14096" width="15.88671875" style="33" bestFit="1" customWidth="1"/>
    <col min="14097" max="14097" width="4.109375" style="33" customWidth="1"/>
    <col min="14098" max="14344" width="11.5546875" style="33"/>
    <col min="14345" max="14345" width="2.5546875" style="33" customWidth="1"/>
    <col min="14346" max="14346" width="4.44140625" style="33" customWidth="1"/>
    <col min="14347" max="14347" width="29.44140625" style="33" customWidth="1"/>
    <col min="14348" max="14348" width="15.33203125" style="33" customWidth="1"/>
    <col min="14349" max="14349" width="15.109375" style="33" customWidth="1"/>
    <col min="14350" max="14350" width="17.33203125" style="33" customWidth="1"/>
    <col min="14351" max="14351" width="18.109375" style="33" customWidth="1"/>
    <col min="14352" max="14352" width="15.88671875" style="33" bestFit="1" customWidth="1"/>
    <col min="14353" max="14353" width="4.109375" style="33" customWidth="1"/>
    <col min="14354" max="14600" width="11.5546875" style="33"/>
    <col min="14601" max="14601" width="2.5546875" style="33" customWidth="1"/>
    <col min="14602" max="14602" width="4.44140625" style="33" customWidth="1"/>
    <col min="14603" max="14603" width="29.44140625" style="33" customWidth="1"/>
    <col min="14604" max="14604" width="15.33203125" style="33" customWidth="1"/>
    <col min="14605" max="14605" width="15.109375" style="33" customWidth="1"/>
    <col min="14606" max="14606" width="17.33203125" style="33" customWidth="1"/>
    <col min="14607" max="14607" width="18.109375" style="33" customWidth="1"/>
    <col min="14608" max="14608" width="15.88671875" style="33" bestFit="1" customWidth="1"/>
    <col min="14609" max="14609" width="4.109375" style="33" customWidth="1"/>
    <col min="14610" max="14856" width="11.5546875" style="33"/>
    <col min="14857" max="14857" width="2.5546875" style="33" customWidth="1"/>
    <col min="14858" max="14858" width="4.44140625" style="33" customWidth="1"/>
    <col min="14859" max="14859" width="29.44140625" style="33" customWidth="1"/>
    <col min="14860" max="14860" width="15.33203125" style="33" customWidth="1"/>
    <col min="14861" max="14861" width="15.109375" style="33" customWidth="1"/>
    <col min="14862" max="14862" width="17.33203125" style="33" customWidth="1"/>
    <col min="14863" max="14863" width="18.109375" style="33" customWidth="1"/>
    <col min="14864" max="14864" width="15.88671875" style="33" bestFit="1" customWidth="1"/>
    <col min="14865" max="14865" width="4.109375" style="33" customWidth="1"/>
    <col min="14866" max="15112" width="11.5546875" style="33"/>
    <col min="15113" max="15113" width="2.5546875" style="33" customWidth="1"/>
    <col min="15114" max="15114" width="4.44140625" style="33" customWidth="1"/>
    <col min="15115" max="15115" width="29.44140625" style="33" customWidth="1"/>
    <col min="15116" max="15116" width="15.33203125" style="33" customWidth="1"/>
    <col min="15117" max="15117" width="15.109375" style="33" customWidth="1"/>
    <col min="15118" max="15118" width="17.33203125" style="33" customWidth="1"/>
    <col min="15119" max="15119" width="18.109375" style="33" customWidth="1"/>
    <col min="15120" max="15120" width="15.88671875" style="33" bestFit="1" customWidth="1"/>
    <col min="15121" max="15121" width="4.109375" style="33" customWidth="1"/>
    <col min="15122" max="15368" width="11.5546875" style="33"/>
    <col min="15369" max="15369" width="2.5546875" style="33" customWidth="1"/>
    <col min="15370" max="15370" width="4.44140625" style="33" customWidth="1"/>
    <col min="15371" max="15371" width="29.44140625" style="33" customWidth="1"/>
    <col min="15372" max="15372" width="15.33203125" style="33" customWidth="1"/>
    <col min="15373" max="15373" width="15.109375" style="33" customWidth="1"/>
    <col min="15374" max="15374" width="17.33203125" style="33" customWidth="1"/>
    <col min="15375" max="15375" width="18.109375" style="33" customWidth="1"/>
    <col min="15376" max="15376" width="15.88671875" style="33" bestFit="1" customWidth="1"/>
    <col min="15377" max="15377" width="4.109375" style="33" customWidth="1"/>
    <col min="15378" max="15624" width="11.5546875" style="33"/>
    <col min="15625" max="15625" width="2.5546875" style="33" customWidth="1"/>
    <col min="15626" max="15626" width="4.44140625" style="33" customWidth="1"/>
    <col min="15627" max="15627" width="29.44140625" style="33" customWidth="1"/>
    <col min="15628" max="15628" width="15.33203125" style="33" customWidth="1"/>
    <col min="15629" max="15629" width="15.109375" style="33" customWidth="1"/>
    <col min="15630" max="15630" width="17.33203125" style="33" customWidth="1"/>
    <col min="15631" max="15631" width="18.109375" style="33" customWidth="1"/>
    <col min="15632" max="15632" width="15.88671875" style="33" bestFit="1" customWidth="1"/>
    <col min="15633" max="15633" width="4.109375" style="33" customWidth="1"/>
    <col min="15634" max="15880" width="11.5546875" style="33"/>
    <col min="15881" max="15881" width="2.5546875" style="33" customWidth="1"/>
    <col min="15882" max="15882" width="4.44140625" style="33" customWidth="1"/>
    <col min="15883" max="15883" width="29.44140625" style="33" customWidth="1"/>
    <col min="15884" max="15884" width="15.33203125" style="33" customWidth="1"/>
    <col min="15885" max="15885" width="15.109375" style="33" customWidth="1"/>
    <col min="15886" max="15886" width="17.33203125" style="33" customWidth="1"/>
    <col min="15887" max="15887" width="18.109375" style="33" customWidth="1"/>
    <col min="15888" max="15888" width="15.88671875" style="33" bestFit="1" customWidth="1"/>
    <col min="15889" max="15889" width="4.109375" style="33" customWidth="1"/>
    <col min="15890" max="16136" width="11.5546875" style="33"/>
    <col min="16137" max="16137" width="2.5546875" style="33" customWidth="1"/>
    <col min="16138" max="16138" width="4.44140625" style="33" customWidth="1"/>
    <col min="16139" max="16139" width="29.44140625" style="33" customWidth="1"/>
    <col min="16140" max="16140" width="15.33203125" style="33" customWidth="1"/>
    <col min="16141" max="16141" width="15.109375" style="33" customWidth="1"/>
    <col min="16142" max="16142" width="17.33203125" style="33" customWidth="1"/>
    <col min="16143" max="16143" width="18.109375" style="33" customWidth="1"/>
    <col min="16144" max="16144" width="15.88671875" style="33" bestFit="1" customWidth="1"/>
    <col min="16145" max="16145" width="4.109375" style="33" customWidth="1"/>
    <col min="16146" max="16384" width="11.5546875" style="33"/>
  </cols>
  <sheetData>
    <row r="1" spans="2:22" x14ac:dyDescent="0.7">
      <c r="B1" s="371" t="s">
        <v>157</v>
      </c>
      <c r="C1" s="371"/>
      <c r="D1" s="371"/>
      <c r="E1" s="371"/>
      <c r="F1" s="371"/>
      <c r="G1" s="371"/>
      <c r="H1" s="371"/>
      <c r="I1" s="371"/>
      <c r="J1" s="371"/>
      <c r="K1" s="371"/>
      <c r="L1" s="371"/>
      <c r="M1" s="371"/>
      <c r="N1" s="371"/>
      <c r="O1" s="371"/>
      <c r="P1" s="371"/>
    </row>
    <row r="2" spans="2:22" x14ac:dyDescent="0.7">
      <c r="B2" s="371" t="s">
        <v>158</v>
      </c>
      <c r="C2" s="371"/>
      <c r="D2" s="371"/>
      <c r="E2" s="371"/>
      <c r="F2" s="371"/>
      <c r="G2" s="371"/>
      <c r="H2" s="371"/>
      <c r="I2" s="371"/>
      <c r="J2" s="371"/>
      <c r="K2" s="371"/>
      <c r="L2" s="371"/>
      <c r="M2" s="371"/>
      <c r="N2" s="371"/>
      <c r="O2" s="371"/>
      <c r="P2" s="371"/>
    </row>
    <row r="3" spans="2:22" ht="21" thickBot="1" x14ac:dyDescent="0.75"/>
    <row r="4" spans="2:22" x14ac:dyDescent="0.7">
      <c r="B4" s="30"/>
      <c r="C4" s="30"/>
      <c r="D4" s="380" t="s">
        <v>0</v>
      </c>
      <c r="E4" s="381"/>
      <c r="F4" s="382"/>
      <c r="G4" s="380" t="s">
        <v>1</v>
      </c>
      <c r="H4" s="381"/>
      <c r="I4" s="382"/>
      <c r="J4" s="383" t="s">
        <v>2</v>
      </c>
      <c r="K4" s="384"/>
      <c r="L4" s="385"/>
      <c r="M4" s="383" t="s">
        <v>200</v>
      </c>
      <c r="N4" s="384"/>
      <c r="O4" s="385"/>
      <c r="P4" s="194" t="s">
        <v>4</v>
      </c>
      <c r="R4" s="152"/>
    </row>
    <row r="5" spans="2:22" s="30" customFormat="1" x14ac:dyDescent="0.7">
      <c r="D5" s="153" t="s">
        <v>188</v>
      </c>
      <c r="E5" s="153" t="s">
        <v>189</v>
      </c>
      <c r="F5" s="180" t="s">
        <v>190</v>
      </c>
      <c r="G5" s="154" t="s">
        <v>191</v>
      </c>
      <c r="H5" s="174" t="s">
        <v>192</v>
      </c>
      <c r="I5" s="184" t="s">
        <v>193</v>
      </c>
      <c r="J5" s="153" t="s">
        <v>194</v>
      </c>
      <c r="K5" s="183" t="s">
        <v>195</v>
      </c>
      <c r="L5" s="193" t="s">
        <v>196</v>
      </c>
      <c r="M5" s="153" t="s">
        <v>197</v>
      </c>
      <c r="N5" s="183" t="s">
        <v>198</v>
      </c>
      <c r="O5" s="193" t="s">
        <v>199</v>
      </c>
      <c r="P5" s="192"/>
      <c r="R5" s="74"/>
      <c r="S5" s="74"/>
      <c r="T5" s="74"/>
      <c r="U5" s="74"/>
      <c r="V5" s="74"/>
    </row>
    <row r="6" spans="2:22" ht="21" thickBot="1" x14ac:dyDescent="0.75">
      <c r="B6" s="155" t="s">
        <v>159</v>
      </c>
      <c r="C6" s="30"/>
      <c r="D6" s="201"/>
      <c r="E6" s="200"/>
      <c r="F6" s="195"/>
      <c r="G6" s="156"/>
      <c r="H6" s="175"/>
      <c r="I6" s="185"/>
      <c r="J6" s="156"/>
      <c r="K6" s="175"/>
      <c r="L6" s="185"/>
      <c r="M6" s="156"/>
      <c r="N6" s="175"/>
      <c r="O6" s="185"/>
      <c r="P6" s="195"/>
    </row>
    <row r="7" spans="2:22" ht="21" thickBot="1" x14ac:dyDescent="0.75">
      <c r="B7" s="30"/>
      <c r="C7" s="30" t="s">
        <v>160</v>
      </c>
      <c r="D7" s="204">
        <v>1077.0899999999999</v>
      </c>
      <c r="E7" s="16"/>
      <c r="F7" s="182"/>
      <c r="G7" s="157"/>
      <c r="H7" s="16"/>
      <c r="I7" s="182"/>
      <c r="J7" s="157"/>
      <c r="K7" s="16"/>
      <c r="L7" s="182"/>
      <c r="M7" s="157"/>
      <c r="N7" s="16"/>
      <c r="O7" s="182"/>
      <c r="P7" s="196">
        <f>+D7+G7+J7+M7</f>
        <v>1077.0899999999999</v>
      </c>
    </row>
    <row r="8" spans="2:22" x14ac:dyDescent="0.7">
      <c r="B8" s="30"/>
      <c r="C8" s="30" t="s">
        <v>149</v>
      </c>
      <c r="D8" s="158"/>
      <c r="E8" s="34"/>
      <c r="F8" s="186"/>
      <c r="G8" s="158"/>
      <c r="H8" s="34"/>
      <c r="I8" s="186"/>
      <c r="J8" s="158"/>
      <c r="K8" s="34"/>
      <c r="L8" s="186"/>
      <c r="M8" s="158"/>
      <c r="N8" s="34"/>
      <c r="O8" s="186"/>
      <c r="P8" s="197">
        <f>+D8+G8+J8+M8</f>
        <v>0</v>
      </c>
    </row>
    <row r="9" spans="2:22" x14ac:dyDescent="0.7">
      <c r="B9" s="159"/>
      <c r="C9" s="30" t="s">
        <v>134</v>
      </c>
      <c r="D9" s="158">
        <v>80132.05</v>
      </c>
      <c r="E9" s="34"/>
      <c r="F9" s="186"/>
      <c r="G9" s="158"/>
      <c r="H9" s="34"/>
      <c r="I9" s="186"/>
      <c r="J9" s="158"/>
      <c r="K9" s="34"/>
      <c r="L9" s="186"/>
      <c r="M9" s="158"/>
      <c r="N9" s="34"/>
      <c r="O9" s="186"/>
      <c r="P9" s="197">
        <f t="shared" ref="P9:P17" si="0">+D9+G9+J9+M9</f>
        <v>80132.05</v>
      </c>
    </row>
    <row r="10" spans="2:22" x14ac:dyDescent="0.7">
      <c r="B10" s="159"/>
      <c r="C10" s="30" t="s">
        <v>161</v>
      </c>
      <c r="D10" s="158"/>
      <c r="E10" s="34"/>
      <c r="F10" s="186"/>
      <c r="G10" s="158"/>
      <c r="H10" s="34"/>
      <c r="I10" s="186"/>
      <c r="J10" s="158"/>
      <c r="K10" s="34"/>
      <c r="L10" s="186"/>
      <c r="M10" s="158"/>
      <c r="N10" s="34"/>
      <c r="O10" s="186"/>
      <c r="P10" s="197">
        <f t="shared" si="0"/>
        <v>0</v>
      </c>
    </row>
    <row r="11" spans="2:22" x14ac:dyDescent="0.7">
      <c r="B11" s="159"/>
      <c r="C11" s="30" t="s">
        <v>162</v>
      </c>
      <c r="D11" s="158"/>
      <c r="E11" s="34"/>
      <c r="F11" s="186"/>
      <c r="G11" s="158"/>
      <c r="H11" s="34"/>
      <c r="I11" s="186"/>
      <c r="J11" s="158"/>
      <c r="K11" s="34"/>
      <c r="L11" s="186"/>
      <c r="M11" s="158"/>
      <c r="N11" s="34"/>
      <c r="O11" s="186"/>
      <c r="P11" s="197">
        <f t="shared" si="0"/>
        <v>0</v>
      </c>
    </row>
    <row r="12" spans="2:22" x14ac:dyDescent="0.7">
      <c r="B12" s="159"/>
      <c r="C12" s="30" t="s">
        <v>163</v>
      </c>
      <c r="D12" s="158"/>
      <c r="E12" s="34">
        <v>2196.5500000000002</v>
      </c>
      <c r="F12" s="186"/>
      <c r="G12" s="158"/>
      <c r="H12" s="34"/>
      <c r="I12" s="186"/>
      <c r="J12" s="158"/>
      <c r="K12" s="34"/>
      <c r="L12" s="186"/>
      <c r="M12" s="158"/>
      <c r="N12" s="34"/>
      <c r="O12" s="186"/>
      <c r="P12" s="197">
        <f t="shared" si="0"/>
        <v>0</v>
      </c>
    </row>
    <row r="13" spans="2:22" x14ac:dyDescent="0.7">
      <c r="B13" s="159"/>
      <c r="C13" s="160" t="s">
        <v>164</v>
      </c>
      <c r="D13" s="158"/>
      <c r="E13" s="34"/>
      <c r="F13" s="186"/>
      <c r="G13" s="158"/>
      <c r="H13" s="34"/>
      <c r="I13" s="186"/>
      <c r="J13" s="158"/>
      <c r="K13" s="34"/>
      <c r="L13" s="186"/>
      <c r="M13" s="158"/>
      <c r="N13" s="34"/>
      <c r="O13" s="186"/>
      <c r="P13" s="197">
        <f t="shared" si="0"/>
        <v>0</v>
      </c>
    </row>
    <row r="14" spans="2:22" x14ac:dyDescent="0.7">
      <c r="B14" s="159"/>
      <c r="C14" s="160" t="s">
        <v>165</v>
      </c>
      <c r="D14" s="158"/>
      <c r="E14" s="34"/>
      <c r="F14" s="186"/>
      <c r="G14" s="158"/>
      <c r="H14" s="34"/>
      <c r="I14" s="186"/>
      <c r="J14" s="158"/>
      <c r="K14" s="34"/>
      <c r="L14" s="186"/>
      <c r="M14" s="158"/>
      <c r="N14" s="34"/>
      <c r="O14" s="186"/>
      <c r="P14" s="197">
        <f t="shared" si="0"/>
        <v>0</v>
      </c>
    </row>
    <row r="15" spans="2:22" x14ac:dyDescent="0.7">
      <c r="B15" s="159"/>
      <c r="C15" s="30" t="s">
        <v>166</v>
      </c>
      <c r="D15" s="158"/>
      <c r="E15" s="34"/>
      <c r="F15" s="186">
        <v>9000.34</v>
      </c>
      <c r="G15" s="158"/>
      <c r="H15" s="34"/>
      <c r="I15" s="186"/>
      <c r="J15" s="158"/>
      <c r="K15" s="34"/>
      <c r="L15" s="186"/>
      <c r="M15" s="158"/>
      <c r="N15" s="34"/>
      <c r="O15" s="186"/>
      <c r="P15" s="197">
        <f t="shared" si="0"/>
        <v>0</v>
      </c>
    </row>
    <row r="16" spans="2:22" x14ac:dyDescent="0.7">
      <c r="B16" s="159"/>
      <c r="C16" s="30"/>
      <c r="D16" s="158"/>
      <c r="E16" s="34"/>
      <c r="F16" s="186"/>
      <c r="G16" s="158"/>
      <c r="H16" s="34"/>
      <c r="I16" s="186"/>
      <c r="J16" s="158"/>
      <c r="K16" s="34"/>
      <c r="L16" s="186"/>
      <c r="M16" s="158"/>
      <c r="N16" s="34"/>
      <c r="O16" s="186"/>
      <c r="P16" s="197">
        <f t="shared" si="0"/>
        <v>0</v>
      </c>
    </row>
    <row r="17" spans="2:22" x14ac:dyDescent="0.7">
      <c r="B17" s="30"/>
      <c r="C17" s="33" t="s">
        <v>167</v>
      </c>
      <c r="D17" s="158"/>
      <c r="E17" s="34"/>
      <c r="F17" s="186"/>
      <c r="G17" s="158"/>
      <c r="H17" s="34"/>
      <c r="I17" s="186"/>
      <c r="J17" s="158"/>
      <c r="K17" s="34"/>
      <c r="L17" s="186"/>
      <c r="M17" s="158"/>
      <c r="N17" s="34"/>
      <c r="O17" s="186"/>
      <c r="P17" s="197">
        <f t="shared" si="0"/>
        <v>0</v>
      </c>
    </row>
    <row r="18" spans="2:22" s="161" customFormat="1" x14ac:dyDescent="0.7">
      <c r="D18" s="162">
        <f>SUM(D8:D17)</f>
        <v>80132.05</v>
      </c>
      <c r="E18" s="162">
        <f>SUM(E7:E17)</f>
        <v>2196.5500000000002</v>
      </c>
      <c r="F18" s="162">
        <f>SUM(F7:F17)</f>
        <v>9000.34</v>
      </c>
      <c r="G18" s="162">
        <f>SUM(G7:G17)</f>
        <v>0</v>
      </c>
      <c r="H18" s="176"/>
      <c r="I18" s="187"/>
      <c r="J18" s="162">
        <f>SUM(J7:J17)</f>
        <v>0</v>
      </c>
      <c r="K18" s="176"/>
      <c r="L18" s="187"/>
      <c r="M18" s="162">
        <f>SUM(M7:M17)</f>
        <v>0</v>
      </c>
      <c r="N18" s="176"/>
      <c r="O18" s="187"/>
      <c r="P18" s="187">
        <f>SUM(P7:P17)</f>
        <v>81209.14</v>
      </c>
      <c r="R18" s="74"/>
      <c r="S18" s="74"/>
      <c r="T18" s="74"/>
      <c r="U18" s="74"/>
      <c r="V18" s="74"/>
    </row>
    <row r="19" spans="2:22" x14ac:dyDescent="0.7">
      <c r="B19" s="155" t="s">
        <v>168</v>
      </c>
      <c r="C19" s="30"/>
      <c r="D19" s="163"/>
      <c r="E19" s="177"/>
      <c r="F19" s="188"/>
      <c r="G19" s="163"/>
      <c r="H19" s="177"/>
      <c r="I19" s="188"/>
      <c r="J19" s="163"/>
      <c r="K19" s="177"/>
      <c r="L19" s="188"/>
      <c r="M19" s="163"/>
      <c r="N19" s="177"/>
      <c r="O19" s="188"/>
      <c r="P19" s="188"/>
    </row>
    <row r="20" spans="2:22" x14ac:dyDescent="0.7">
      <c r="B20" s="24"/>
      <c r="C20" s="160" t="s">
        <v>169</v>
      </c>
      <c r="D20" s="158">
        <v>20000</v>
      </c>
      <c r="E20" s="34">
        <f>5000+5000</f>
        <v>10000</v>
      </c>
      <c r="F20" s="186">
        <f>5000+3000+1000</f>
        <v>9000</v>
      </c>
      <c r="G20" s="158"/>
      <c r="H20" s="34"/>
      <c r="I20" s="186"/>
      <c r="J20" s="158"/>
      <c r="K20" s="34"/>
      <c r="L20" s="186"/>
      <c r="M20" s="158"/>
      <c r="N20" s="34"/>
      <c r="O20" s="186"/>
      <c r="P20" s="197">
        <f>SUM(D20:M20)</f>
        <v>39000</v>
      </c>
    </row>
    <row r="21" spans="2:22" x14ac:dyDescent="0.7">
      <c r="B21" s="24"/>
      <c r="C21" s="160" t="s">
        <v>170</v>
      </c>
      <c r="D21" s="158"/>
      <c r="E21" s="34"/>
      <c r="F21" s="186"/>
      <c r="G21" s="158"/>
      <c r="H21" s="34"/>
      <c r="I21" s="186"/>
      <c r="J21" s="158"/>
      <c r="K21" s="34"/>
      <c r="L21" s="186"/>
      <c r="M21" s="158"/>
      <c r="N21" s="34"/>
      <c r="O21" s="186"/>
      <c r="P21" s="197">
        <f t="shared" ref="P21:P29" si="1">SUM(D21:M21)</f>
        <v>0</v>
      </c>
    </row>
    <row r="22" spans="2:22" x14ac:dyDescent="0.7">
      <c r="B22" s="24"/>
      <c r="C22" s="160" t="s">
        <v>171</v>
      </c>
      <c r="D22" s="158"/>
      <c r="E22" s="34"/>
      <c r="F22" s="186"/>
      <c r="G22" s="158"/>
      <c r="H22" s="34"/>
      <c r="I22" s="186"/>
      <c r="J22" s="158"/>
      <c r="K22" s="34"/>
      <c r="L22" s="186"/>
      <c r="M22" s="158"/>
      <c r="N22" s="34"/>
      <c r="O22" s="186"/>
      <c r="P22" s="197">
        <f t="shared" si="1"/>
        <v>0</v>
      </c>
    </row>
    <row r="23" spans="2:22" x14ac:dyDescent="0.7">
      <c r="B23" s="24"/>
      <c r="C23" s="160" t="s">
        <v>164</v>
      </c>
      <c r="D23" s="158"/>
      <c r="E23" s="34"/>
      <c r="F23" s="186"/>
      <c r="G23" s="158"/>
      <c r="H23" s="34"/>
      <c r="I23" s="186"/>
      <c r="J23" s="158"/>
      <c r="K23" s="34"/>
      <c r="L23" s="186"/>
      <c r="M23" s="158"/>
      <c r="N23" s="34"/>
      <c r="O23" s="186"/>
      <c r="P23" s="197">
        <f t="shared" si="1"/>
        <v>0</v>
      </c>
    </row>
    <row r="24" spans="2:22" x14ac:dyDescent="0.7">
      <c r="B24" s="25"/>
      <c r="C24" s="160" t="s">
        <v>172</v>
      </c>
      <c r="D24" s="158"/>
      <c r="E24" s="34"/>
      <c r="F24" s="186"/>
      <c r="G24" s="158"/>
      <c r="H24" s="34"/>
      <c r="I24" s="186"/>
      <c r="J24" s="158"/>
      <c r="K24" s="34"/>
      <c r="L24" s="186"/>
      <c r="M24" s="158"/>
      <c r="N24" s="34"/>
      <c r="O24" s="186"/>
      <c r="P24" s="197">
        <f t="shared" si="1"/>
        <v>0</v>
      </c>
    </row>
    <row r="25" spans="2:22" x14ac:dyDescent="0.7">
      <c r="B25" s="25"/>
      <c r="C25" s="160" t="s">
        <v>163</v>
      </c>
      <c r="D25" s="158"/>
      <c r="E25" s="34"/>
      <c r="F25" s="186"/>
      <c r="G25" s="158"/>
      <c r="H25" s="34"/>
      <c r="I25" s="186"/>
      <c r="J25" s="158"/>
      <c r="K25" s="34"/>
      <c r="L25" s="186"/>
      <c r="M25" s="158"/>
      <c r="N25" s="34"/>
      <c r="O25" s="186"/>
      <c r="P25" s="197">
        <f t="shared" si="1"/>
        <v>0</v>
      </c>
    </row>
    <row r="26" spans="2:22" x14ac:dyDescent="0.7">
      <c r="B26" s="25"/>
      <c r="C26" s="160" t="s">
        <v>173</v>
      </c>
      <c r="D26" s="158"/>
      <c r="E26" s="34"/>
      <c r="F26" s="186"/>
      <c r="G26" s="158"/>
      <c r="H26" s="34"/>
      <c r="I26" s="186"/>
      <c r="J26" s="158"/>
      <c r="K26" s="34"/>
      <c r="L26" s="186"/>
      <c r="M26" s="158"/>
      <c r="N26" s="34"/>
      <c r="O26" s="186"/>
      <c r="P26" s="197">
        <f t="shared" si="1"/>
        <v>0</v>
      </c>
    </row>
    <row r="27" spans="2:22" x14ac:dyDescent="0.7">
      <c r="B27" s="25"/>
      <c r="C27" s="160" t="s">
        <v>174</v>
      </c>
      <c r="D27" s="158"/>
      <c r="E27" s="34">
        <v>2200</v>
      </c>
      <c r="F27" s="186">
        <v>5517.74</v>
      </c>
      <c r="G27" s="158"/>
      <c r="H27" s="34"/>
      <c r="I27" s="186"/>
      <c r="J27" s="158"/>
      <c r="K27" s="34"/>
      <c r="L27" s="186"/>
      <c r="M27" s="158"/>
      <c r="N27" s="34"/>
      <c r="O27" s="186"/>
      <c r="P27" s="197">
        <f t="shared" si="1"/>
        <v>7717.74</v>
      </c>
    </row>
    <row r="28" spans="2:22" x14ac:dyDescent="0.7">
      <c r="B28" s="25"/>
      <c r="C28" s="160" t="s">
        <v>201</v>
      </c>
      <c r="D28" s="158"/>
      <c r="E28" s="202">
        <v>19649.61</v>
      </c>
      <c r="F28" s="186"/>
      <c r="G28" s="158"/>
      <c r="H28" s="34"/>
      <c r="I28" s="186"/>
      <c r="J28" s="158"/>
      <c r="K28" s="34"/>
      <c r="L28" s="186"/>
      <c r="M28" s="158"/>
      <c r="N28" s="34"/>
      <c r="O28" s="186"/>
      <c r="P28" s="197">
        <f t="shared" si="1"/>
        <v>19649.61</v>
      </c>
    </row>
    <row r="29" spans="2:22" x14ac:dyDescent="0.7">
      <c r="B29" s="25"/>
      <c r="C29" s="160" t="s">
        <v>175</v>
      </c>
      <c r="D29" s="158"/>
      <c r="E29" s="34"/>
      <c r="F29" s="186"/>
      <c r="G29" s="158"/>
      <c r="H29" s="34"/>
      <c r="I29" s="186"/>
      <c r="J29" s="158"/>
      <c r="K29" s="34"/>
      <c r="L29" s="186"/>
      <c r="M29" s="158"/>
      <c r="N29" s="34"/>
      <c r="O29" s="186"/>
      <c r="P29" s="197">
        <f t="shared" si="1"/>
        <v>0</v>
      </c>
    </row>
    <row r="30" spans="2:22" x14ac:dyDescent="0.7">
      <c r="B30" s="25"/>
      <c r="C30" s="160" t="s">
        <v>202</v>
      </c>
      <c r="D30" s="158"/>
      <c r="E30" s="34"/>
      <c r="F30" s="186">
        <f>14.87+2.38</f>
        <v>17.25</v>
      </c>
      <c r="G30" s="158"/>
      <c r="H30" s="34"/>
      <c r="I30" s="186"/>
      <c r="J30" s="158"/>
      <c r="K30" s="34"/>
      <c r="L30" s="186"/>
      <c r="M30" s="158"/>
      <c r="N30" s="34"/>
      <c r="O30" s="186"/>
      <c r="P30" s="197"/>
    </row>
    <row r="31" spans="2:22" x14ac:dyDescent="0.7">
      <c r="B31" s="25"/>
      <c r="C31" s="160" t="s">
        <v>152</v>
      </c>
      <c r="D31" s="158"/>
      <c r="E31" s="34"/>
      <c r="F31" s="186"/>
      <c r="G31" s="158"/>
      <c r="H31" s="34"/>
      <c r="I31" s="186"/>
      <c r="J31" s="158"/>
      <c r="K31" s="34"/>
      <c r="L31" s="186"/>
      <c r="M31" s="158"/>
      <c r="N31" s="34"/>
      <c r="O31" s="186"/>
      <c r="P31" s="197">
        <f>SUM(D31:M31)</f>
        <v>0</v>
      </c>
    </row>
    <row r="32" spans="2:22" s="164" customFormat="1" ht="21" thickBot="1" x14ac:dyDescent="0.75">
      <c r="B32" s="165"/>
      <c r="C32" s="165" t="s">
        <v>34</v>
      </c>
      <c r="D32" s="203">
        <f>SUM(D20:D31)</f>
        <v>20000</v>
      </c>
      <c r="E32" s="203">
        <f>SUM(E20:E31)</f>
        <v>31849.61</v>
      </c>
      <c r="F32" s="203">
        <f>SUM(F20:F31)</f>
        <v>14534.99</v>
      </c>
      <c r="G32" s="166">
        <f>SUM(G20:G31)</f>
        <v>0</v>
      </c>
      <c r="H32" s="173"/>
      <c r="I32" s="181"/>
      <c r="J32" s="166">
        <f>SUM(J20:J31)</f>
        <v>0</v>
      </c>
      <c r="K32" s="173"/>
      <c r="L32" s="181"/>
      <c r="M32" s="166">
        <f>SUM(M20:M31)</f>
        <v>0</v>
      </c>
      <c r="N32" s="173"/>
      <c r="O32" s="181"/>
      <c r="P32" s="198">
        <f>SUM(P20:P31)</f>
        <v>66367.350000000006</v>
      </c>
      <c r="R32" s="74"/>
      <c r="S32" s="74"/>
      <c r="T32" s="74"/>
      <c r="U32" s="74"/>
      <c r="V32" s="74"/>
    </row>
    <row r="33" spans="2:27" s="161" customFormat="1" ht="21" thickBot="1" x14ac:dyDescent="0.75">
      <c r="B33" s="167"/>
      <c r="C33" s="167" t="s">
        <v>176</v>
      </c>
      <c r="D33" s="168"/>
      <c r="E33" s="178"/>
      <c r="F33" s="189">
        <f>+D7+D18+E18+F18-D32-E32-F32</f>
        <v>26021.43</v>
      </c>
      <c r="G33" s="168">
        <f>D33+G18-G32</f>
        <v>0</v>
      </c>
      <c r="H33" s="178"/>
      <c r="I33" s="189"/>
      <c r="J33" s="168">
        <f>G33+J18-J32</f>
        <v>0</v>
      </c>
      <c r="K33" s="178"/>
      <c r="L33" s="189"/>
      <c r="M33" s="168">
        <f>J33+M18-M32</f>
        <v>0</v>
      </c>
      <c r="N33" s="178"/>
      <c r="O33" s="189"/>
      <c r="P33" s="199">
        <f>+F33</f>
        <v>26021.43</v>
      </c>
      <c r="Q33" s="169"/>
      <c r="R33" s="73"/>
      <c r="S33" s="73"/>
      <c r="T33" s="73"/>
      <c r="U33" s="73"/>
      <c r="V33" s="73"/>
      <c r="W33" s="169"/>
      <c r="X33" s="169"/>
      <c r="Y33" s="169"/>
      <c r="Z33" s="169"/>
      <c r="AA33" s="169"/>
    </row>
    <row r="34" spans="2:27" s="161" customFormat="1" x14ac:dyDescent="0.7">
      <c r="B34" s="167"/>
      <c r="C34" s="167"/>
      <c r="D34" s="72"/>
      <c r="E34" s="72"/>
      <c r="F34" s="72"/>
      <c r="G34" s="72"/>
      <c r="H34" s="72"/>
      <c r="I34" s="72"/>
      <c r="J34" s="72"/>
      <c r="K34" s="72"/>
      <c r="L34" s="72"/>
      <c r="M34" s="72"/>
      <c r="N34" s="72"/>
      <c r="O34" s="72"/>
      <c r="P34" s="212"/>
      <c r="Q34" s="169"/>
      <c r="R34" s="73"/>
      <c r="S34" s="73"/>
      <c r="T34" s="73"/>
      <c r="U34" s="73"/>
      <c r="V34" s="73"/>
      <c r="W34" s="169"/>
      <c r="X34" s="169"/>
      <c r="Y34" s="169"/>
      <c r="Z34" s="169"/>
      <c r="AA34" s="169"/>
    </row>
    <row r="35" spans="2:27" s="161" customFormat="1" x14ac:dyDescent="0.7">
      <c r="B35" s="167"/>
      <c r="C35" s="167"/>
      <c r="D35" s="72"/>
      <c r="E35" s="72"/>
      <c r="F35" s="72"/>
      <c r="G35" s="72"/>
      <c r="H35" s="72"/>
      <c r="I35" s="72"/>
      <c r="J35" s="72"/>
      <c r="K35" s="72"/>
      <c r="L35" s="72"/>
      <c r="M35" s="72"/>
      <c r="N35" s="72"/>
      <c r="O35" s="72"/>
      <c r="P35" s="212"/>
      <c r="Q35" s="169"/>
      <c r="R35" s="73"/>
      <c r="S35" s="73"/>
      <c r="T35" s="73"/>
      <c r="U35" s="73"/>
      <c r="V35" s="73"/>
      <c r="W35" s="169"/>
      <c r="X35" s="169"/>
      <c r="Y35" s="169"/>
      <c r="Z35" s="169"/>
      <c r="AA35" s="169"/>
    </row>
    <row r="36" spans="2:27" ht="21" thickBot="1" x14ac:dyDescent="0.75">
      <c r="B36" s="24"/>
      <c r="C36" s="25"/>
      <c r="D36" s="16"/>
      <c r="E36" s="16"/>
      <c r="F36" s="16"/>
      <c r="G36" s="190"/>
      <c r="H36" s="190"/>
      <c r="I36" s="190"/>
      <c r="J36" s="69"/>
      <c r="K36" s="69"/>
      <c r="L36" s="69"/>
      <c r="M36" s="69"/>
      <c r="N36" s="69"/>
      <c r="O36" s="69"/>
      <c r="P36" s="69"/>
    </row>
    <row r="37" spans="2:27" ht="21" thickBot="1" x14ac:dyDescent="0.75">
      <c r="B37" s="30"/>
      <c r="C37" s="30"/>
      <c r="D37" s="374" t="s">
        <v>0</v>
      </c>
      <c r="E37" s="375"/>
      <c r="F37" s="376"/>
      <c r="G37" s="374" t="s">
        <v>1</v>
      </c>
      <c r="H37" s="375"/>
      <c r="I37" s="376"/>
      <c r="J37" s="377" t="s">
        <v>2</v>
      </c>
      <c r="K37" s="378"/>
      <c r="L37" s="379"/>
      <c r="M37" s="377" t="s">
        <v>200</v>
      </c>
      <c r="N37" s="378"/>
      <c r="O37" s="379"/>
      <c r="P37" s="194" t="s">
        <v>4</v>
      </c>
    </row>
    <row r="38" spans="2:27" ht="21" thickBot="1" x14ac:dyDescent="0.75">
      <c r="B38" s="30"/>
      <c r="C38" s="30"/>
      <c r="D38" s="213" t="s">
        <v>188</v>
      </c>
      <c r="E38" s="205" t="s">
        <v>189</v>
      </c>
      <c r="F38" s="206" t="s">
        <v>190</v>
      </c>
      <c r="G38" s="207" t="s">
        <v>191</v>
      </c>
      <c r="H38" s="208" t="s">
        <v>192</v>
      </c>
      <c r="I38" s="209" t="s">
        <v>193</v>
      </c>
      <c r="J38" s="205" t="s">
        <v>194</v>
      </c>
      <c r="K38" s="210" t="s">
        <v>195</v>
      </c>
      <c r="L38" s="211" t="s">
        <v>196</v>
      </c>
      <c r="M38" s="205" t="s">
        <v>197</v>
      </c>
      <c r="N38" s="210" t="s">
        <v>198</v>
      </c>
      <c r="O38" s="211" t="s">
        <v>199</v>
      </c>
      <c r="P38" s="192"/>
    </row>
    <row r="39" spans="2:27" ht="21" thickBot="1" x14ac:dyDescent="0.75">
      <c r="B39" s="155" t="s">
        <v>159</v>
      </c>
      <c r="C39" s="30"/>
      <c r="D39" s="214">
        <v>172516.89</v>
      </c>
      <c r="E39" s="175"/>
      <c r="F39" s="185"/>
      <c r="G39" s="156"/>
      <c r="H39" s="175"/>
      <c r="I39" s="185"/>
      <c r="J39" s="156"/>
      <c r="K39" s="175"/>
      <c r="L39" s="185"/>
      <c r="M39" s="156"/>
      <c r="N39" s="175"/>
      <c r="O39" s="185"/>
      <c r="P39" s="195"/>
    </row>
    <row r="40" spans="2:27" x14ac:dyDescent="0.7">
      <c r="B40" s="30"/>
      <c r="C40" s="30" t="s">
        <v>160</v>
      </c>
      <c r="D40" s="157"/>
      <c r="E40" s="16"/>
      <c r="F40" s="182"/>
      <c r="G40" s="157"/>
      <c r="H40" s="16"/>
      <c r="I40" s="182"/>
      <c r="J40" s="157"/>
      <c r="K40" s="16"/>
      <c r="L40" s="182"/>
      <c r="M40" s="157"/>
      <c r="N40" s="16"/>
      <c r="O40" s="182"/>
      <c r="P40" s="196">
        <f t="shared" ref="P40:P47" si="2">+D40+G40+J40+M40</f>
        <v>0</v>
      </c>
    </row>
    <row r="41" spans="2:27" x14ac:dyDescent="0.7">
      <c r="B41" s="30"/>
      <c r="C41" s="30" t="s">
        <v>177</v>
      </c>
      <c r="D41" s="157">
        <f>12963+13056.8</f>
        <v>26019.8</v>
      </c>
      <c r="E41" s="16"/>
      <c r="F41" s="182"/>
      <c r="G41" s="157"/>
      <c r="H41" s="16"/>
      <c r="I41" s="182"/>
      <c r="J41" s="157"/>
      <c r="K41" s="16"/>
      <c r="L41" s="182"/>
      <c r="M41" s="157"/>
      <c r="N41" s="16"/>
      <c r="O41" s="182"/>
      <c r="P41" s="196">
        <f>+D41+G41+J41+M41</f>
        <v>26019.8</v>
      </c>
    </row>
    <row r="42" spans="2:27" x14ac:dyDescent="0.7">
      <c r="B42" s="30"/>
      <c r="C42" s="30" t="s">
        <v>178</v>
      </c>
      <c r="D42" s="157"/>
      <c r="E42" s="16"/>
      <c r="F42" s="182"/>
      <c r="G42" s="157"/>
      <c r="H42" s="16"/>
      <c r="I42" s="182"/>
      <c r="J42" s="157"/>
      <c r="K42" s="16"/>
      <c r="L42" s="182"/>
      <c r="M42" s="157"/>
      <c r="N42" s="16"/>
      <c r="O42" s="182"/>
      <c r="P42" s="196">
        <f t="shared" si="2"/>
        <v>0</v>
      </c>
    </row>
    <row r="43" spans="2:27" x14ac:dyDescent="0.7">
      <c r="B43" s="30"/>
      <c r="C43" s="30" t="s">
        <v>179</v>
      </c>
      <c r="D43" s="157"/>
      <c r="E43" s="16"/>
      <c r="F43" s="182"/>
      <c r="G43" s="157"/>
      <c r="H43" s="16"/>
      <c r="I43" s="182"/>
      <c r="J43" s="157"/>
      <c r="K43" s="16"/>
      <c r="L43" s="182"/>
      <c r="M43" s="157"/>
      <c r="N43" s="16"/>
      <c r="O43" s="182"/>
      <c r="P43" s="196">
        <f t="shared" si="2"/>
        <v>0</v>
      </c>
    </row>
    <row r="44" spans="2:27" x14ac:dyDescent="0.7">
      <c r="B44" s="159"/>
      <c r="C44" s="30" t="s">
        <v>180</v>
      </c>
      <c r="D44" s="157"/>
      <c r="E44" s="16"/>
      <c r="F44" s="182"/>
      <c r="G44" s="157"/>
      <c r="H44" s="16"/>
      <c r="I44" s="182"/>
      <c r="J44" s="157"/>
      <c r="K44" s="16"/>
      <c r="L44" s="182"/>
      <c r="M44" s="157"/>
      <c r="N44" s="16"/>
      <c r="O44" s="182"/>
      <c r="P44" s="196">
        <f t="shared" si="2"/>
        <v>0</v>
      </c>
    </row>
    <row r="45" spans="2:27" x14ac:dyDescent="0.7">
      <c r="B45" s="159"/>
      <c r="C45" s="30" t="s">
        <v>181</v>
      </c>
      <c r="D45" s="157"/>
      <c r="E45" s="16"/>
      <c r="F45" s="182"/>
      <c r="G45" s="157"/>
      <c r="H45" s="16"/>
      <c r="I45" s="182"/>
      <c r="J45" s="157"/>
      <c r="K45" s="16"/>
      <c r="L45" s="182"/>
      <c r="M45" s="157"/>
      <c r="N45" s="16"/>
      <c r="O45" s="182"/>
      <c r="P45" s="196">
        <f t="shared" si="2"/>
        <v>0</v>
      </c>
    </row>
    <row r="46" spans="2:27" x14ac:dyDescent="0.7">
      <c r="B46" s="159"/>
      <c r="C46" s="30" t="s">
        <v>182</v>
      </c>
      <c r="D46" s="157"/>
      <c r="E46" s="16"/>
      <c r="F46" s="182"/>
      <c r="G46" s="157"/>
      <c r="H46" s="16"/>
      <c r="I46" s="182"/>
      <c r="J46" s="157"/>
      <c r="K46" s="16"/>
      <c r="L46" s="182"/>
      <c r="M46" s="157"/>
      <c r="N46" s="16"/>
      <c r="O46" s="182"/>
      <c r="P46" s="196">
        <f t="shared" si="2"/>
        <v>0</v>
      </c>
    </row>
    <row r="47" spans="2:27" x14ac:dyDescent="0.7">
      <c r="B47" s="159"/>
      <c r="C47" s="30" t="s">
        <v>183</v>
      </c>
      <c r="D47" s="157"/>
      <c r="E47" s="16"/>
      <c r="F47" s="182"/>
      <c r="G47" s="157"/>
      <c r="H47" s="16"/>
      <c r="I47" s="182"/>
      <c r="J47" s="157"/>
      <c r="K47" s="16"/>
      <c r="L47" s="182"/>
      <c r="M47" s="157"/>
      <c r="N47" s="16"/>
      <c r="O47" s="182"/>
      <c r="P47" s="196">
        <f t="shared" si="2"/>
        <v>0</v>
      </c>
    </row>
    <row r="48" spans="2:27" s="164" customFormat="1" ht="19.2" x14ac:dyDescent="0.65">
      <c r="B48" s="161"/>
      <c r="C48" s="161"/>
      <c r="D48" s="215">
        <f>SUM(D40:D47)</f>
        <v>26019.8</v>
      </c>
      <c r="E48" s="216"/>
      <c r="F48" s="217"/>
      <c r="G48" s="215">
        <f>SUM(G40:G47)</f>
        <v>0</v>
      </c>
      <c r="H48" s="216"/>
      <c r="I48" s="217"/>
      <c r="J48" s="215">
        <f>SUM(J40:J47)</f>
        <v>0</v>
      </c>
      <c r="K48" s="216"/>
      <c r="L48" s="217"/>
      <c r="M48" s="215">
        <f>SUM(M40:M47)</f>
        <v>0</v>
      </c>
      <c r="N48" s="216"/>
      <c r="O48" s="217"/>
      <c r="P48" s="217">
        <f>SUM(P40:P47)</f>
        <v>26019.8</v>
      </c>
      <c r="R48" s="218"/>
      <c r="S48" s="218"/>
      <c r="T48" s="218"/>
      <c r="U48" s="218"/>
      <c r="V48" s="218"/>
    </row>
    <row r="49" spans="2:27" s="32" customFormat="1" x14ac:dyDescent="0.7">
      <c r="B49" s="155" t="s">
        <v>168</v>
      </c>
      <c r="C49" s="30"/>
      <c r="D49" s="170"/>
      <c r="E49" s="179"/>
      <c r="F49" s="191"/>
      <c r="G49" s="170"/>
      <c r="H49" s="179"/>
      <c r="I49" s="191"/>
      <c r="J49" s="170"/>
      <c r="K49" s="179"/>
      <c r="L49" s="191"/>
      <c r="M49" s="170"/>
      <c r="N49" s="179"/>
      <c r="O49" s="191"/>
      <c r="P49" s="191"/>
      <c r="Q49" s="33"/>
      <c r="R49" s="74"/>
      <c r="S49" s="74"/>
      <c r="T49" s="74"/>
      <c r="U49" s="74"/>
      <c r="V49" s="74"/>
      <c r="W49" s="33"/>
      <c r="X49" s="33"/>
      <c r="Y49" s="33"/>
      <c r="Z49" s="33"/>
      <c r="AA49" s="33"/>
    </row>
    <row r="50" spans="2:27" s="32" customFormat="1" x14ac:dyDescent="0.7">
      <c r="B50" s="155"/>
      <c r="C50" s="160" t="s">
        <v>203</v>
      </c>
      <c r="D50" s="157"/>
      <c r="E50" s="16">
        <f>300+33</f>
        <v>333</v>
      </c>
      <c r="F50" s="182">
        <f>300+33</f>
        <v>333</v>
      </c>
      <c r="G50" s="157"/>
      <c r="H50" s="16"/>
      <c r="I50" s="182"/>
      <c r="J50" s="157"/>
      <c r="K50" s="16"/>
      <c r="L50" s="182"/>
      <c r="M50" s="157"/>
      <c r="N50" s="16"/>
      <c r="O50" s="182"/>
      <c r="P50" s="196">
        <f>SUM(D50:M50)</f>
        <v>666</v>
      </c>
      <c r="Q50" s="33"/>
      <c r="R50" s="74"/>
      <c r="S50" s="74"/>
      <c r="T50" s="74"/>
      <c r="U50" s="74"/>
      <c r="V50" s="74"/>
      <c r="W50" s="33"/>
      <c r="X50" s="33"/>
      <c r="Y50" s="33"/>
      <c r="Z50" s="33"/>
      <c r="AA50" s="33"/>
    </row>
    <row r="51" spans="2:27" s="32" customFormat="1" x14ac:dyDescent="0.7">
      <c r="B51" s="25"/>
      <c r="C51" s="160" t="s">
        <v>184</v>
      </c>
      <c r="D51" s="157">
        <f>4453+10000+666</f>
        <v>15119</v>
      </c>
      <c r="E51" s="16">
        <f>4874+999</f>
        <v>5873</v>
      </c>
      <c r="F51" s="182"/>
      <c r="G51" s="157"/>
      <c r="H51" s="16"/>
      <c r="I51" s="182"/>
      <c r="J51" s="157"/>
      <c r="K51" s="16"/>
      <c r="L51" s="182"/>
      <c r="M51" s="157"/>
      <c r="N51" s="16"/>
      <c r="O51" s="182"/>
      <c r="P51" s="196">
        <f>SUM(D51:M51)</f>
        <v>20992</v>
      </c>
      <c r="Q51" s="33"/>
      <c r="R51" s="74"/>
      <c r="S51" s="74"/>
      <c r="T51" s="74"/>
      <c r="U51" s="74"/>
      <c r="V51" s="74"/>
      <c r="W51" s="33"/>
      <c r="X51" s="33"/>
      <c r="Y51" s="33"/>
      <c r="Z51" s="33"/>
      <c r="AA51" s="33"/>
    </row>
    <row r="52" spans="2:27" s="32" customFormat="1" x14ac:dyDescent="0.7">
      <c r="B52" s="25"/>
      <c r="C52" s="160" t="s">
        <v>205</v>
      </c>
      <c r="D52" s="157">
        <v>5550</v>
      </c>
      <c r="E52" s="16"/>
      <c r="F52" s="182"/>
      <c r="G52" s="157"/>
      <c r="H52" s="16"/>
      <c r="I52" s="182"/>
      <c r="J52" s="157"/>
      <c r="K52" s="16"/>
      <c r="L52" s="182"/>
      <c r="M52" s="157"/>
      <c r="N52" s="16"/>
      <c r="O52" s="182"/>
      <c r="P52" s="196">
        <f>SUM(D52:M52)</f>
        <v>5550</v>
      </c>
      <c r="Q52" s="33"/>
      <c r="R52" s="74"/>
      <c r="S52" s="74"/>
      <c r="T52" s="74"/>
      <c r="U52" s="74"/>
      <c r="V52" s="74"/>
      <c r="W52" s="33"/>
      <c r="X52" s="33"/>
      <c r="Y52" s="33"/>
      <c r="Z52" s="33"/>
      <c r="AA52" s="33"/>
    </row>
    <row r="53" spans="2:27" s="32" customFormat="1" x14ac:dyDescent="0.7">
      <c r="B53" s="25"/>
      <c r="C53" s="160" t="s">
        <v>206</v>
      </c>
      <c r="D53" s="157">
        <v>45</v>
      </c>
      <c r="E53" s="16"/>
      <c r="F53" s="182"/>
      <c r="G53" s="157"/>
      <c r="H53" s="16"/>
      <c r="I53" s="182"/>
      <c r="J53" s="157"/>
      <c r="K53" s="16"/>
      <c r="L53" s="182"/>
      <c r="M53" s="157"/>
      <c r="N53" s="16"/>
      <c r="O53" s="182"/>
      <c r="P53" s="196">
        <f>SUM(D53:M53)</f>
        <v>45</v>
      </c>
      <c r="Q53" s="33"/>
      <c r="R53" s="74"/>
      <c r="S53" s="74"/>
      <c r="T53" s="74"/>
      <c r="U53" s="74"/>
      <c r="V53" s="74"/>
      <c r="W53" s="33"/>
      <c r="X53" s="33"/>
      <c r="Y53" s="33"/>
      <c r="Z53" s="33"/>
      <c r="AA53" s="33"/>
    </row>
    <row r="54" spans="2:27" s="32" customFormat="1" x14ac:dyDescent="0.7">
      <c r="B54" s="25"/>
      <c r="C54" s="160" t="s">
        <v>204</v>
      </c>
      <c r="D54" s="157">
        <v>170000</v>
      </c>
      <c r="E54" s="16"/>
      <c r="F54" s="182"/>
      <c r="G54" s="157"/>
      <c r="H54" s="16"/>
      <c r="I54" s="182"/>
      <c r="J54" s="157"/>
      <c r="K54" s="16"/>
      <c r="L54" s="182"/>
      <c r="M54" s="157"/>
      <c r="N54" s="16"/>
      <c r="O54" s="182"/>
      <c r="P54" s="196">
        <f>SUM(D54:M54)</f>
        <v>170000</v>
      </c>
      <c r="Q54" s="33"/>
      <c r="R54" s="74"/>
      <c r="S54" s="74"/>
      <c r="T54" s="74"/>
      <c r="U54" s="74"/>
      <c r="V54" s="74"/>
      <c r="W54" s="33"/>
      <c r="X54" s="33"/>
      <c r="Y54" s="33"/>
      <c r="Z54" s="33"/>
      <c r="AA54" s="33"/>
    </row>
    <row r="55" spans="2:27" s="32" customFormat="1" x14ac:dyDescent="0.7">
      <c r="B55" s="25"/>
      <c r="C55" s="160"/>
      <c r="D55" s="157"/>
      <c r="E55" s="16"/>
      <c r="F55" s="182"/>
      <c r="G55" s="157"/>
      <c r="H55" s="16"/>
      <c r="I55" s="182"/>
      <c r="J55" s="157"/>
      <c r="K55" s="16"/>
      <c r="L55" s="182"/>
      <c r="M55" s="157"/>
      <c r="N55" s="16"/>
      <c r="O55" s="182"/>
      <c r="P55" s="196">
        <f t="shared" ref="P55" si="3">SUM(D55:M55)</f>
        <v>0</v>
      </c>
      <c r="Q55" s="33"/>
      <c r="R55" s="74"/>
      <c r="S55" s="74"/>
      <c r="T55" s="74"/>
      <c r="U55" s="74"/>
      <c r="V55" s="74"/>
      <c r="W55" s="33"/>
      <c r="X55" s="33"/>
      <c r="Y55" s="33"/>
      <c r="Z55" s="33"/>
      <c r="AA55" s="33"/>
    </row>
    <row r="56" spans="2:27" s="32" customFormat="1" x14ac:dyDescent="0.7">
      <c r="B56" s="25"/>
      <c r="C56" s="160"/>
      <c r="D56" s="157"/>
      <c r="E56" s="16"/>
      <c r="F56" s="182"/>
      <c r="G56" s="157"/>
      <c r="H56" s="16"/>
      <c r="I56" s="182"/>
      <c r="J56" s="157"/>
      <c r="K56" s="16"/>
      <c r="L56" s="182"/>
      <c r="M56" s="157"/>
      <c r="N56" s="16"/>
      <c r="O56" s="182"/>
      <c r="P56" s="196">
        <f>SUM(D56:M56)</f>
        <v>0</v>
      </c>
      <c r="Q56" s="33"/>
      <c r="R56" s="74"/>
      <c r="S56" s="74"/>
      <c r="T56" s="74"/>
      <c r="U56" s="74"/>
      <c r="V56" s="74"/>
      <c r="W56" s="33"/>
      <c r="X56" s="33"/>
      <c r="Y56" s="33"/>
      <c r="Z56" s="33"/>
      <c r="AA56" s="33"/>
    </row>
    <row r="57" spans="2:27" s="32" customFormat="1" ht="21" thickBot="1" x14ac:dyDescent="0.75">
      <c r="B57" s="165"/>
      <c r="C57" s="35" t="s">
        <v>34</v>
      </c>
      <c r="D57" s="166">
        <f>SUM(D51:D56)</f>
        <v>190714</v>
      </c>
      <c r="E57" s="173">
        <f>+E50+E51</f>
        <v>6206</v>
      </c>
      <c r="F57" s="181">
        <f>+F50</f>
        <v>333</v>
      </c>
      <c r="G57" s="166">
        <f>SUM(G50:G56)</f>
        <v>0</v>
      </c>
      <c r="H57" s="173"/>
      <c r="I57" s="181"/>
      <c r="J57" s="166">
        <f>SUM(J50:J56)</f>
        <v>0</v>
      </c>
      <c r="K57" s="173"/>
      <c r="L57" s="181"/>
      <c r="M57" s="166">
        <f>SUM(M50:M56)</f>
        <v>0</v>
      </c>
      <c r="N57" s="173"/>
      <c r="O57" s="181"/>
      <c r="P57" s="173">
        <f>SUM(P50:P56)</f>
        <v>197253</v>
      </c>
      <c r="Q57" s="33"/>
      <c r="R57" s="74"/>
      <c r="S57" s="74"/>
      <c r="T57" s="74"/>
      <c r="U57" s="74"/>
      <c r="V57" s="74"/>
      <c r="W57" s="33"/>
      <c r="X57" s="33"/>
      <c r="Y57" s="33"/>
      <c r="Z57" s="33"/>
      <c r="AA57" s="33"/>
    </row>
    <row r="58" spans="2:27" s="32" customFormat="1" ht="21" thickBot="1" x14ac:dyDescent="0.75">
      <c r="B58" s="167"/>
      <c r="C58" s="35" t="s">
        <v>185</v>
      </c>
      <c r="D58" s="168"/>
      <c r="E58" s="178"/>
      <c r="F58" s="189">
        <f>+D39+D48-D57-E57-F57</f>
        <v>1283.6900000000023</v>
      </c>
      <c r="G58" s="168">
        <f>D58+G48-G57</f>
        <v>0</v>
      </c>
      <c r="H58" s="178"/>
      <c r="I58" s="189"/>
      <c r="J58" s="168">
        <f>G58+J48-J57</f>
        <v>0</v>
      </c>
      <c r="K58" s="178"/>
      <c r="L58" s="189"/>
      <c r="M58" s="168">
        <f>J58+M48-M57</f>
        <v>0</v>
      </c>
      <c r="N58" s="178"/>
      <c r="O58" s="189"/>
      <c r="P58" s="199">
        <f>+D39+P48-P57</f>
        <v>1283.6900000000023</v>
      </c>
      <c r="Q58" s="33"/>
      <c r="R58" s="74"/>
      <c r="S58" s="74"/>
      <c r="T58" s="74"/>
      <c r="U58" s="74"/>
      <c r="V58" s="74"/>
      <c r="W58" s="33"/>
      <c r="X58" s="33"/>
      <c r="Y58" s="33"/>
      <c r="Z58" s="33"/>
      <c r="AA58" s="33"/>
    </row>
    <row r="59" spans="2:27" s="32" customFormat="1" x14ac:dyDescent="0.7">
      <c r="B59" s="24"/>
      <c r="C59" s="24" t="s">
        <v>186</v>
      </c>
      <c r="D59" s="24"/>
      <c r="E59" s="24"/>
      <c r="F59" s="24"/>
      <c r="J59" s="33"/>
      <c r="K59" s="33"/>
      <c r="L59" s="33"/>
      <c r="M59" s="33">
        <v>13.38</v>
      </c>
      <c r="N59" s="33"/>
      <c r="O59" s="33"/>
      <c r="P59" s="74">
        <f>+P58/M59</f>
        <v>95.940956651719148</v>
      </c>
      <c r="Q59" s="33"/>
      <c r="R59" s="74"/>
      <c r="S59" s="74"/>
      <c r="T59" s="74"/>
      <c r="U59" s="74"/>
      <c r="V59" s="74"/>
      <c r="W59" s="33"/>
      <c r="X59" s="33"/>
      <c r="Y59" s="33"/>
      <c r="Z59" s="33"/>
      <c r="AA59" s="33"/>
    </row>
    <row r="60" spans="2:27" s="32" customFormat="1" ht="21" thickBot="1" x14ac:dyDescent="0.75">
      <c r="B60" s="24"/>
      <c r="C60" s="24"/>
      <c r="D60" s="24"/>
      <c r="E60" s="24"/>
      <c r="F60" s="24"/>
      <c r="J60" s="33"/>
      <c r="K60" s="33"/>
      <c r="L60" s="33"/>
      <c r="M60" s="33"/>
      <c r="N60" s="33"/>
      <c r="O60" s="33"/>
      <c r="P60" s="33"/>
      <c r="Q60" s="33"/>
      <c r="R60" s="74"/>
      <c r="S60" s="74"/>
      <c r="T60" s="74"/>
      <c r="U60" s="74"/>
      <c r="V60" s="74"/>
      <c r="W60" s="33"/>
      <c r="X60" s="33"/>
      <c r="Y60" s="33"/>
      <c r="Z60" s="33"/>
      <c r="AA60" s="33"/>
    </row>
    <row r="61" spans="2:27" s="32" customFormat="1" ht="21" thickBot="1" x14ac:dyDescent="0.75">
      <c r="B61" s="24"/>
      <c r="C61" s="24"/>
      <c r="D61" s="24"/>
      <c r="E61" s="24"/>
      <c r="F61" s="24"/>
      <c r="J61" s="33"/>
      <c r="K61" s="33"/>
      <c r="L61" s="33"/>
      <c r="M61" s="171" t="s">
        <v>187</v>
      </c>
      <c r="N61" s="171"/>
      <c r="O61" s="171"/>
      <c r="P61" s="172">
        <f>+P59+P33</f>
        <v>26117.370956651721</v>
      </c>
      <c r="Q61" s="33"/>
      <c r="R61" s="74"/>
      <c r="S61" s="74"/>
      <c r="T61" s="74"/>
      <c r="U61" s="74"/>
      <c r="V61" s="74"/>
      <c r="W61" s="33"/>
      <c r="X61" s="33"/>
      <c r="Y61" s="33"/>
      <c r="Z61" s="33"/>
      <c r="AA61" s="33"/>
    </row>
    <row r="62" spans="2:27" s="32" customFormat="1" x14ac:dyDescent="0.7">
      <c r="B62" s="24"/>
      <c r="C62" s="24"/>
      <c r="D62" s="24"/>
      <c r="E62" s="24"/>
      <c r="F62" s="24"/>
      <c r="J62" s="33"/>
      <c r="K62" s="33"/>
      <c r="L62" s="33"/>
      <c r="M62" s="33"/>
      <c r="N62" s="33"/>
      <c r="O62" s="33"/>
      <c r="P62" s="33"/>
      <c r="Q62" s="33"/>
      <c r="R62" s="74"/>
      <c r="S62" s="74"/>
      <c r="T62" s="74"/>
      <c r="U62" s="74"/>
      <c r="V62" s="74"/>
      <c r="W62" s="33"/>
      <c r="X62" s="33"/>
      <c r="Y62" s="33"/>
      <c r="Z62" s="33"/>
      <c r="AA62" s="33"/>
    </row>
    <row r="63" spans="2:27" s="32" customFormat="1" x14ac:dyDescent="0.7">
      <c r="B63" s="24"/>
      <c r="C63" s="24"/>
      <c r="D63" s="24"/>
      <c r="E63" s="24"/>
      <c r="F63" s="24"/>
      <c r="J63" s="33"/>
      <c r="K63" s="33"/>
      <c r="L63" s="33"/>
      <c r="M63" s="33"/>
      <c r="N63" s="33"/>
      <c r="O63" s="33"/>
      <c r="P63" s="33"/>
      <c r="Q63" s="33"/>
      <c r="R63" s="74"/>
      <c r="S63" s="74"/>
      <c r="T63" s="74"/>
      <c r="U63" s="74"/>
      <c r="V63" s="74"/>
      <c r="W63" s="33"/>
      <c r="X63" s="33"/>
      <c r="Y63" s="33"/>
      <c r="Z63" s="33"/>
      <c r="AA63" s="33"/>
    </row>
    <row r="64" spans="2:27" s="32" customFormat="1" x14ac:dyDescent="0.7">
      <c r="B64" s="24"/>
      <c r="C64" s="24"/>
      <c r="D64" s="24"/>
      <c r="E64" s="24"/>
      <c r="F64" s="24"/>
      <c r="J64" s="33"/>
      <c r="K64" s="33"/>
      <c r="L64" s="33"/>
      <c r="M64" s="33"/>
      <c r="N64" s="33"/>
      <c r="O64" s="33"/>
      <c r="P64" s="33"/>
      <c r="Q64" s="33"/>
      <c r="R64" s="74"/>
      <c r="S64" s="74"/>
      <c r="T64" s="74"/>
      <c r="U64" s="74"/>
      <c r="V64" s="74"/>
      <c r="W64" s="33"/>
      <c r="X64" s="33"/>
      <c r="Y64" s="33"/>
      <c r="Z64" s="33"/>
      <c r="AA64" s="33"/>
    </row>
    <row r="65" spans="2:27" s="32" customFormat="1" x14ac:dyDescent="0.7">
      <c r="B65" s="24"/>
      <c r="C65" s="24"/>
      <c r="D65" s="24"/>
      <c r="E65" s="24"/>
      <c r="F65" s="24"/>
      <c r="J65" s="33"/>
      <c r="K65" s="33"/>
      <c r="L65" s="33"/>
      <c r="M65" s="33"/>
      <c r="N65" s="33"/>
      <c r="O65" s="33"/>
      <c r="P65" s="33"/>
      <c r="Q65" s="33"/>
      <c r="R65" s="74"/>
      <c r="S65" s="74"/>
      <c r="T65" s="74"/>
      <c r="U65" s="74"/>
      <c r="V65" s="74"/>
      <c r="W65" s="33"/>
      <c r="X65" s="33"/>
      <c r="Y65" s="33"/>
      <c r="Z65" s="33"/>
      <c r="AA65" s="33"/>
    </row>
    <row r="66" spans="2:27" s="32" customFormat="1" x14ac:dyDescent="0.7">
      <c r="B66" s="24"/>
      <c r="C66" s="24"/>
      <c r="D66" s="24"/>
      <c r="E66" s="24"/>
      <c r="F66" s="24"/>
      <c r="J66" s="33"/>
      <c r="K66" s="33"/>
      <c r="L66" s="33"/>
      <c r="M66" s="33"/>
      <c r="N66" s="33"/>
      <c r="O66" s="33"/>
      <c r="P66" s="33"/>
      <c r="Q66" s="33"/>
      <c r="R66" s="74"/>
      <c r="S66" s="74"/>
      <c r="T66" s="74"/>
      <c r="U66" s="74"/>
      <c r="V66" s="74"/>
      <c r="W66" s="33"/>
      <c r="X66" s="33"/>
      <c r="Y66" s="33"/>
      <c r="Z66" s="33"/>
      <c r="AA66" s="33"/>
    </row>
    <row r="67" spans="2:27" s="32" customFormat="1" x14ac:dyDescent="0.7">
      <c r="B67" s="24"/>
      <c r="C67" s="24"/>
      <c r="D67" s="24"/>
      <c r="E67" s="24"/>
      <c r="F67" s="24"/>
      <c r="J67" s="33"/>
      <c r="K67" s="33"/>
      <c r="L67" s="33"/>
      <c r="M67" s="33"/>
      <c r="N67" s="33"/>
      <c r="O67" s="33"/>
      <c r="P67" s="33"/>
      <c r="Q67" s="33"/>
      <c r="R67" s="74"/>
      <c r="S67" s="74"/>
      <c r="T67" s="74"/>
      <c r="U67" s="74"/>
      <c r="V67" s="74"/>
      <c r="W67" s="33"/>
      <c r="X67" s="33"/>
      <c r="Y67" s="33"/>
      <c r="Z67" s="33"/>
      <c r="AA67" s="33"/>
    </row>
    <row r="68" spans="2:27" s="32" customFormat="1" x14ac:dyDescent="0.7">
      <c r="B68" s="24"/>
      <c r="C68" s="24"/>
      <c r="D68" s="24"/>
      <c r="E68" s="24"/>
      <c r="F68" s="24"/>
      <c r="J68" s="33"/>
      <c r="K68" s="33"/>
      <c r="L68" s="33"/>
      <c r="M68" s="33"/>
      <c r="N68" s="33"/>
      <c r="O68" s="33"/>
      <c r="P68" s="33"/>
      <c r="Q68" s="33"/>
      <c r="R68" s="74"/>
      <c r="S68" s="74"/>
      <c r="T68" s="74"/>
      <c r="U68" s="74"/>
      <c r="V68" s="74"/>
      <c r="W68" s="33"/>
      <c r="X68" s="33"/>
      <c r="Y68" s="33"/>
      <c r="Z68" s="33"/>
      <c r="AA68" s="33"/>
    </row>
    <row r="69" spans="2:27" s="32" customFormat="1" x14ac:dyDescent="0.7">
      <c r="B69" s="24"/>
      <c r="C69" s="24"/>
      <c r="D69" s="24"/>
      <c r="E69" s="24"/>
      <c r="F69" s="24"/>
      <c r="J69" s="33"/>
      <c r="K69" s="33"/>
      <c r="L69" s="33"/>
      <c r="M69" s="33"/>
      <c r="N69" s="33"/>
      <c r="O69" s="33"/>
      <c r="P69" s="33"/>
      <c r="Q69" s="33"/>
      <c r="R69" s="74"/>
      <c r="S69" s="74"/>
      <c r="T69" s="74"/>
      <c r="U69" s="74"/>
      <c r="V69" s="74"/>
      <c r="W69" s="33"/>
      <c r="X69" s="33"/>
      <c r="Y69" s="33"/>
      <c r="Z69" s="33"/>
      <c r="AA69" s="33"/>
    </row>
    <row r="70" spans="2:27" s="32" customFormat="1" x14ac:dyDescent="0.7">
      <c r="B70" s="24"/>
      <c r="C70" s="24"/>
      <c r="D70" s="24"/>
      <c r="E70" s="24"/>
      <c r="F70" s="24"/>
      <c r="J70" s="33"/>
      <c r="K70" s="33"/>
      <c r="L70" s="33"/>
      <c r="M70" s="33"/>
      <c r="N70" s="33"/>
      <c r="O70" s="33"/>
      <c r="P70" s="33"/>
      <c r="Q70" s="33"/>
      <c r="R70" s="74"/>
      <c r="S70" s="74"/>
      <c r="T70" s="74"/>
      <c r="U70" s="74"/>
      <c r="V70" s="74"/>
      <c r="W70" s="33"/>
      <c r="X70" s="33"/>
      <c r="Y70" s="33"/>
      <c r="Z70" s="33"/>
      <c r="AA70" s="33"/>
    </row>
    <row r="71" spans="2:27" s="32" customFormat="1" x14ac:dyDescent="0.7">
      <c r="B71" s="24"/>
      <c r="C71" s="24"/>
      <c r="D71" s="24"/>
      <c r="E71" s="24"/>
      <c r="F71" s="24"/>
      <c r="J71" s="33"/>
      <c r="K71" s="33"/>
      <c r="L71" s="33"/>
      <c r="M71" s="33"/>
      <c r="N71" s="33"/>
      <c r="O71" s="33"/>
      <c r="P71" s="33"/>
      <c r="Q71" s="33"/>
      <c r="R71" s="74"/>
      <c r="S71" s="74"/>
      <c r="T71" s="74"/>
      <c r="U71" s="74"/>
      <c r="V71" s="74"/>
      <c r="W71" s="33"/>
      <c r="X71" s="33"/>
      <c r="Y71" s="33"/>
      <c r="Z71" s="33"/>
      <c r="AA71" s="33"/>
    </row>
    <row r="72" spans="2:27" s="32" customFormat="1" x14ac:dyDescent="0.7">
      <c r="B72" s="24"/>
      <c r="C72" s="24"/>
      <c r="D72" s="24"/>
      <c r="E72" s="24"/>
      <c r="F72" s="24"/>
      <c r="J72" s="33"/>
      <c r="K72" s="33"/>
      <c r="L72" s="33"/>
      <c r="M72" s="33"/>
      <c r="N72" s="33"/>
      <c r="O72" s="33"/>
      <c r="P72" s="33"/>
      <c r="Q72" s="33"/>
      <c r="R72" s="74"/>
      <c r="S72" s="74"/>
      <c r="T72" s="74"/>
      <c r="U72" s="74"/>
      <c r="V72" s="74"/>
      <c r="W72" s="33"/>
      <c r="X72" s="33"/>
      <c r="Y72" s="33"/>
      <c r="Z72" s="33"/>
      <c r="AA72" s="33"/>
    </row>
    <row r="73" spans="2:27" s="32" customFormat="1" x14ac:dyDescent="0.7">
      <c r="B73" s="24"/>
      <c r="C73" s="24"/>
      <c r="D73" s="24"/>
      <c r="E73" s="24"/>
      <c r="F73" s="24"/>
      <c r="J73" s="33"/>
      <c r="K73" s="33"/>
      <c r="L73" s="33"/>
      <c r="M73" s="33"/>
      <c r="N73" s="33"/>
      <c r="O73" s="33"/>
      <c r="P73" s="33"/>
      <c r="Q73" s="33"/>
      <c r="R73" s="74"/>
      <c r="S73" s="74"/>
      <c r="T73" s="74"/>
      <c r="U73" s="74"/>
      <c r="V73" s="74"/>
      <c r="W73" s="33"/>
      <c r="X73" s="33"/>
      <c r="Y73" s="33"/>
      <c r="Z73" s="33"/>
      <c r="AA73" s="33"/>
    </row>
    <row r="74" spans="2:27" s="32" customFormat="1" x14ac:dyDescent="0.7">
      <c r="B74" s="24"/>
      <c r="C74" s="24"/>
      <c r="D74" s="24"/>
      <c r="E74" s="24"/>
      <c r="F74" s="24"/>
      <c r="J74" s="33"/>
      <c r="K74" s="33"/>
      <c r="L74" s="33"/>
      <c r="M74" s="33"/>
      <c r="N74" s="33"/>
      <c r="O74" s="33"/>
      <c r="P74" s="33"/>
      <c r="Q74" s="33"/>
      <c r="R74" s="74"/>
      <c r="S74" s="74"/>
      <c r="T74" s="74"/>
      <c r="U74" s="74"/>
      <c r="V74" s="74"/>
      <c r="W74" s="33"/>
      <c r="X74" s="33"/>
      <c r="Y74" s="33"/>
      <c r="Z74" s="33"/>
      <c r="AA74" s="33"/>
    </row>
    <row r="75" spans="2:27" s="32" customFormat="1" x14ac:dyDescent="0.7">
      <c r="B75" s="24"/>
      <c r="C75" s="24"/>
      <c r="D75" s="24"/>
      <c r="E75" s="24"/>
      <c r="F75" s="24"/>
      <c r="J75" s="33"/>
      <c r="K75" s="33"/>
      <c r="L75" s="33"/>
      <c r="M75" s="33"/>
      <c r="N75" s="33"/>
      <c r="O75" s="33"/>
      <c r="P75" s="33"/>
      <c r="Q75" s="33"/>
      <c r="R75" s="74"/>
      <c r="S75" s="74"/>
      <c r="T75" s="74"/>
      <c r="U75" s="74"/>
      <c r="V75" s="74"/>
      <c r="W75" s="33"/>
      <c r="X75" s="33"/>
      <c r="Y75" s="33"/>
      <c r="Z75" s="33"/>
      <c r="AA75" s="33"/>
    </row>
    <row r="76" spans="2:27" s="32" customFormat="1" x14ac:dyDescent="0.7">
      <c r="B76" s="24"/>
      <c r="C76" s="24"/>
      <c r="D76" s="24"/>
      <c r="E76" s="24"/>
      <c r="F76" s="24"/>
      <c r="J76" s="33"/>
      <c r="K76" s="33"/>
      <c r="L76" s="33"/>
      <c r="M76" s="33"/>
      <c r="N76" s="33"/>
      <c r="O76" s="33"/>
      <c r="P76" s="33"/>
      <c r="Q76" s="33"/>
      <c r="R76" s="74"/>
      <c r="S76" s="74"/>
      <c r="T76" s="74"/>
      <c r="U76" s="74"/>
      <c r="V76" s="74"/>
      <c r="W76" s="33"/>
      <c r="X76" s="33"/>
      <c r="Y76" s="33"/>
      <c r="Z76" s="33"/>
      <c r="AA76" s="33"/>
    </row>
    <row r="77" spans="2:27" s="32" customFormat="1" x14ac:dyDescent="0.7">
      <c r="B77" s="24"/>
      <c r="C77" s="24"/>
      <c r="D77" s="24"/>
      <c r="E77" s="24"/>
      <c r="F77" s="24"/>
      <c r="J77" s="33"/>
      <c r="K77" s="33"/>
      <c r="L77" s="33"/>
      <c r="M77" s="33"/>
      <c r="N77" s="33"/>
      <c r="O77" s="33"/>
      <c r="P77" s="33"/>
      <c r="Q77" s="33"/>
      <c r="R77" s="74"/>
      <c r="S77" s="74"/>
      <c r="T77" s="74"/>
      <c r="U77" s="74"/>
      <c r="V77" s="74"/>
      <c r="W77" s="33"/>
      <c r="X77" s="33"/>
      <c r="Y77" s="33"/>
      <c r="Z77" s="33"/>
      <c r="AA77" s="33"/>
    </row>
    <row r="78" spans="2:27" s="32" customFormat="1" x14ac:dyDescent="0.7">
      <c r="B78" s="24"/>
      <c r="C78" s="24"/>
      <c r="D78" s="24"/>
      <c r="E78" s="24"/>
      <c r="F78" s="24"/>
      <c r="J78" s="33"/>
      <c r="K78" s="33"/>
      <c r="L78" s="33"/>
      <c r="M78" s="33"/>
      <c r="N78" s="33"/>
      <c r="O78" s="33"/>
      <c r="P78" s="33"/>
      <c r="Q78" s="33"/>
      <c r="R78" s="74"/>
      <c r="S78" s="74"/>
      <c r="T78" s="74"/>
      <c r="U78" s="74"/>
      <c r="V78" s="74"/>
      <c r="W78" s="33"/>
      <c r="X78" s="33"/>
      <c r="Y78" s="33"/>
      <c r="Z78" s="33"/>
      <c r="AA78" s="33"/>
    </row>
    <row r="79" spans="2:27" s="32" customFormat="1" x14ac:dyDescent="0.7">
      <c r="B79" s="24"/>
      <c r="C79" s="24"/>
      <c r="D79" s="24"/>
      <c r="E79" s="24"/>
      <c r="F79" s="24"/>
      <c r="J79" s="33"/>
      <c r="K79" s="33"/>
      <c r="L79" s="33"/>
      <c r="M79" s="33"/>
      <c r="N79" s="33"/>
      <c r="O79" s="33"/>
      <c r="P79" s="33"/>
      <c r="Q79" s="33"/>
      <c r="R79" s="74"/>
      <c r="S79" s="74"/>
      <c r="T79" s="74"/>
      <c r="U79" s="74"/>
      <c r="V79" s="74"/>
      <c r="W79" s="33"/>
      <c r="X79" s="33"/>
      <c r="Y79" s="33"/>
      <c r="Z79" s="33"/>
      <c r="AA79" s="33"/>
    </row>
    <row r="80" spans="2:27" s="32" customFormat="1" x14ac:dyDescent="0.7">
      <c r="B80" s="24"/>
      <c r="C80" s="24"/>
      <c r="D80" s="24"/>
      <c r="E80" s="24"/>
      <c r="F80" s="24"/>
      <c r="J80" s="33"/>
      <c r="K80" s="33"/>
      <c r="L80" s="33"/>
      <c r="M80" s="33"/>
      <c r="N80" s="33"/>
      <c r="O80" s="33"/>
      <c r="P80" s="33"/>
      <c r="Q80" s="33"/>
      <c r="R80" s="74"/>
      <c r="S80" s="74"/>
      <c r="T80" s="74"/>
      <c r="U80" s="74"/>
      <c r="V80" s="74"/>
      <c r="W80" s="33"/>
      <c r="X80" s="33"/>
      <c r="Y80" s="33"/>
      <c r="Z80" s="33"/>
      <c r="AA80" s="33"/>
    </row>
    <row r="81" spans="2:27" s="32" customFormat="1" x14ac:dyDescent="0.7">
      <c r="B81" s="24"/>
      <c r="C81" s="24"/>
      <c r="D81" s="24"/>
      <c r="E81" s="24"/>
      <c r="F81" s="24"/>
      <c r="J81" s="33"/>
      <c r="K81" s="33"/>
      <c r="L81" s="33"/>
      <c r="M81" s="33"/>
      <c r="N81" s="33"/>
      <c r="O81" s="33"/>
      <c r="P81" s="33"/>
      <c r="Q81" s="33"/>
      <c r="R81" s="74"/>
      <c r="S81" s="74"/>
      <c r="T81" s="74"/>
      <c r="U81" s="74"/>
      <c r="V81" s="74"/>
      <c r="W81" s="33"/>
      <c r="X81" s="33"/>
      <c r="Y81" s="33"/>
      <c r="Z81" s="33"/>
      <c r="AA81" s="33"/>
    </row>
    <row r="82" spans="2:27" s="32" customFormat="1" x14ac:dyDescent="0.7">
      <c r="B82" s="24"/>
      <c r="C82" s="24"/>
      <c r="D82" s="24"/>
      <c r="E82" s="24"/>
      <c r="F82" s="24"/>
      <c r="J82" s="33"/>
      <c r="K82" s="33"/>
      <c r="L82" s="33"/>
      <c r="M82" s="33"/>
      <c r="N82" s="33"/>
      <c r="O82" s="33"/>
      <c r="P82" s="33"/>
      <c r="Q82" s="33"/>
      <c r="R82" s="74"/>
      <c r="S82" s="74"/>
      <c r="T82" s="74"/>
      <c r="U82" s="74"/>
      <c r="V82" s="74"/>
      <c r="W82" s="33"/>
      <c r="X82" s="33"/>
      <c r="Y82" s="33"/>
      <c r="Z82" s="33"/>
      <c r="AA82" s="33"/>
    </row>
    <row r="83" spans="2:27" s="32" customFormat="1" x14ac:dyDescent="0.7">
      <c r="B83" s="24"/>
      <c r="C83" s="24"/>
      <c r="D83" s="24"/>
      <c r="E83" s="24"/>
      <c r="F83" s="24"/>
      <c r="J83" s="33"/>
      <c r="K83" s="33"/>
      <c r="L83" s="33"/>
      <c r="M83" s="33"/>
      <c r="N83" s="33"/>
      <c r="O83" s="33"/>
      <c r="P83" s="33"/>
      <c r="Q83" s="33"/>
      <c r="R83" s="74"/>
      <c r="S83" s="74"/>
      <c r="T83" s="74"/>
      <c r="U83" s="74"/>
      <c r="V83" s="74"/>
      <c r="W83" s="33"/>
      <c r="X83" s="33"/>
      <c r="Y83" s="33"/>
      <c r="Z83" s="33"/>
      <c r="AA83" s="33"/>
    </row>
    <row r="84" spans="2:27" s="32" customFormat="1" x14ac:dyDescent="0.7">
      <c r="B84" s="24"/>
      <c r="C84" s="24"/>
      <c r="D84" s="24"/>
      <c r="E84" s="24"/>
      <c r="F84" s="24"/>
      <c r="J84" s="33"/>
      <c r="K84" s="33"/>
      <c r="L84" s="33"/>
      <c r="M84" s="33"/>
      <c r="N84" s="33"/>
      <c r="O84" s="33"/>
      <c r="P84" s="33"/>
      <c r="Q84" s="33"/>
      <c r="R84" s="74"/>
      <c r="S84" s="74"/>
      <c r="T84" s="74"/>
      <c r="U84" s="74"/>
      <c r="V84" s="74"/>
      <c r="W84" s="33"/>
      <c r="X84" s="33"/>
      <c r="Y84" s="33"/>
      <c r="Z84" s="33"/>
      <c r="AA84" s="33"/>
    </row>
    <row r="85" spans="2:27" s="32" customFormat="1" x14ac:dyDescent="0.7">
      <c r="B85" s="24"/>
      <c r="C85" s="24"/>
      <c r="D85" s="24"/>
      <c r="E85" s="24"/>
      <c r="F85" s="24"/>
      <c r="J85" s="33"/>
      <c r="K85" s="33"/>
      <c r="L85" s="33"/>
      <c r="M85" s="33"/>
      <c r="N85" s="33"/>
      <c r="O85" s="33"/>
      <c r="P85" s="33"/>
      <c r="Q85" s="33"/>
      <c r="R85" s="74"/>
      <c r="S85" s="74"/>
      <c r="T85" s="74"/>
      <c r="U85" s="74"/>
      <c r="V85" s="74"/>
      <c r="W85" s="33"/>
      <c r="X85" s="33"/>
      <c r="Y85" s="33"/>
      <c r="Z85" s="33"/>
      <c r="AA85" s="33"/>
    </row>
  </sheetData>
  <mergeCells count="10">
    <mergeCell ref="D37:F37"/>
    <mergeCell ref="G37:I37"/>
    <mergeCell ref="J37:L37"/>
    <mergeCell ref="M37:O37"/>
    <mergeCell ref="B1:P1"/>
    <mergeCell ref="B2:P2"/>
    <mergeCell ref="D4:F4"/>
    <mergeCell ref="G4:I4"/>
    <mergeCell ref="J4:L4"/>
    <mergeCell ref="M4:O4"/>
  </mergeCells>
  <pageMargins left="0.70866141732283472" right="0.70866141732283472" top="0.74803149606299213" bottom="0.74803149606299213" header="0.31496062992125984" footer="0.31496062992125984"/>
  <pageSetup scale="58" orientation="landscape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P339"/>
  <sheetViews>
    <sheetView showGridLines="0" tabSelected="1" zoomScale="70" zoomScaleNormal="70" workbookViewId="0">
      <pane xSplit="1" topLeftCell="B1" activePane="topRight" state="frozen"/>
      <selection pane="topRight" activeCell="L231" sqref="A1:L231"/>
    </sheetView>
  </sheetViews>
  <sheetFormatPr defaultColWidth="9.109375" defaultRowHeight="22.8" x14ac:dyDescent="0.75"/>
  <cols>
    <col min="1" max="1" width="11.33203125" style="138" bestFit="1" customWidth="1"/>
    <col min="2" max="2" width="133.33203125" customWidth="1"/>
    <col min="3" max="3" width="13.44140625" customWidth="1"/>
    <col min="4" max="4" width="28" customWidth="1"/>
    <col min="5" max="5" width="4.109375" customWidth="1"/>
    <col min="6" max="6" width="13.5546875" customWidth="1"/>
    <col min="7" max="7" width="14.44140625" style="56" customWidth="1"/>
    <col min="8" max="8" width="12.5546875" customWidth="1"/>
    <col min="9" max="9" width="12" style="56" customWidth="1"/>
    <col min="10" max="10" width="12" customWidth="1"/>
    <col min="11" max="11" width="14" style="56" customWidth="1"/>
    <col min="12" max="12" width="12" customWidth="1"/>
  </cols>
  <sheetData>
    <row r="1" spans="1:12" ht="22.95" customHeight="1" x14ac:dyDescent="0.25">
      <c r="F1" s="389" t="s">
        <v>238</v>
      </c>
      <c r="G1" s="389"/>
      <c r="H1" s="389"/>
      <c r="I1" s="389"/>
      <c r="J1" s="389"/>
      <c r="K1" s="389"/>
    </row>
    <row r="2" spans="1:12" ht="23.4" thickBot="1" x14ac:dyDescent="0.8">
      <c r="A2" s="133"/>
      <c r="B2" s="386" t="s">
        <v>308</v>
      </c>
      <c r="C2" s="386"/>
      <c r="D2" s="386"/>
      <c r="G2" s="249"/>
      <c r="H2" s="248"/>
      <c r="I2" s="249"/>
      <c r="J2" s="248"/>
      <c r="K2" s="249"/>
    </row>
    <row r="3" spans="1:12" ht="23.4" thickBot="1" x14ac:dyDescent="0.8">
      <c r="A3" s="133"/>
      <c r="B3" s="63"/>
      <c r="C3" s="387" t="s">
        <v>127</v>
      </c>
      <c r="D3" s="388"/>
      <c r="G3" s="332"/>
      <c r="H3" s="249"/>
      <c r="I3" s="332"/>
      <c r="J3" s="249"/>
      <c r="K3" s="332"/>
    </row>
    <row r="4" spans="1:12" x14ac:dyDescent="0.75">
      <c r="A4" s="229"/>
      <c r="B4" s="230" t="s">
        <v>35</v>
      </c>
      <c r="C4" s="247" t="s">
        <v>36</v>
      </c>
      <c r="D4" s="64" t="s">
        <v>37</v>
      </c>
      <c r="F4" s="219" t="s">
        <v>207</v>
      </c>
      <c r="G4" s="220" t="s">
        <v>194</v>
      </c>
      <c r="H4" s="221" t="s">
        <v>207</v>
      </c>
      <c r="I4" s="220" t="s">
        <v>195</v>
      </c>
      <c r="J4" s="221" t="s">
        <v>207</v>
      </c>
      <c r="K4" s="220" t="s">
        <v>196</v>
      </c>
    </row>
    <row r="5" spans="1:12" x14ac:dyDescent="0.75">
      <c r="A5" s="231"/>
      <c r="B5" s="65"/>
      <c r="C5" s="236"/>
      <c r="D5" s="66"/>
      <c r="F5" s="43"/>
      <c r="G5" s="246"/>
      <c r="H5" s="245"/>
      <c r="I5" s="246"/>
      <c r="J5" s="245"/>
      <c r="K5" s="246"/>
    </row>
    <row r="6" spans="1:12" x14ac:dyDescent="0.75">
      <c r="A6" s="232"/>
      <c r="B6" s="226" t="s">
        <v>11</v>
      </c>
      <c r="C6" s="228"/>
      <c r="D6" s="227"/>
      <c r="F6" s="43"/>
      <c r="G6" s="246"/>
      <c r="H6" s="245"/>
      <c r="I6" s="246"/>
      <c r="J6" s="245"/>
      <c r="K6" s="246"/>
    </row>
    <row r="7" spans="1:12" x14ac:dyDescent="0.75">
      <c r="A7" s="233" t="s">
        <v>38</v>
      </c>
      <c r="B7" s="14" t="s">
        <v>102</v>
      </c>
      <c r="C7" s="67"/>
      <c r="D7" s="234">
        <v>2044.97</v>
      </c>
      <c r="F7" s="43"/>
      <c r="G7" s="246"/>
      <c r="H7" s="245"/>
      <c r="I7" s="246"/>
      <c r="J7" s="245"/>
      <c r="K7" s="246"/>
    </row>
    <row r="8" spans="1:12" x14ac:dyDescent="0.75">
      <c r="A8" s="233" t="s">
        <v>39</v>
      </c>
      <c r="B8" s="68" t="s">
        <v>103</v>
      </c>
      <c r="C8" s="259"/>
      <c r="D8" s="265">
        <v>1496.55</v>
      </c>
      <c r="E8" s="248"/>
      <c r="F8" s="261"/>
      <c r="G8" s="262"/>
      <c r="H8" s="261"/>
      <c r="I8" s="262"/>
      <c r="J8" s="261"/>
      <c r="K8" s="262"/>
      <c r="L8" s="248"/>
    </row>
    <row r="9" spans="1:12" x14ac:dyDescent="0.75">
      <c r="A9" s="233" t="s">
        <v>40</v>
      </c>
      <c r="B9" s="68" t="s">
        <v>233</v>
      </c>
      <c r="C9" s="259"/>
      <c r="D9" s="265">
        <v>2240.17</v>
      </c>
      <c r="E9" s="248"/>
      <c r="F9" s="261"/>
      <c r="G9" s="262"/>
      <c r="H9" s="261"/>
      <c r="I9" s="262"/>
      <c r="J9" s="261"/>
      <c r="K9" s="262"/>
      <c r="L9" s="248"/>
    </row>
    <row r="10" spans="1:12" x14ac:dyDescent="0.75">
      <c r="A10" s="233" t="s">
        <v>41</v>
      </c>
      <c r="B10" s="68" t="s">
        <v>115</v>
      </c>
      <c r="C10" s="259"/>
      <c r="D10" s="265">
        <v>2072.86</v>
      </c>
      <c r="E10" s="248"/>
      <c r="F10" s="261"/>
      <c r="G10" s="262"/>
      <c r="H10" s="261"/>
      <c r="I10" s="262"/>
      <c r="J10" s="261"/>
      <c r="K10" s="262"/>
      <c r="L10" s="248"/>
    </row>
    <row r="11" spans="1:12" x14ac:dyDescent="0.75">
      <c r="A11" s="233" t="s">
        <v>42</v>
      </c>
      <c r="B11" s="68" t="s">
        <v>237</v>
      </c>
      <c r="C11" s="259"/>
      <c r="D11" s="265">
        <v>1570.91</v>
      </c>
      <c r="E11" s="248"/>
      <c r="F11" s="261"/>
      <c r="G11" s="262"/>
      <c r="H11" s="261"/>
      <c r="I11" s="262"/>
      <c r="J11" s="261"/>
      <c r="K11" s="262"/>
      <c r="L11" s="248"/>
    </row>
    <row r="12" spans="1:12" x14ac:dyDescent="0.75">
      <c r="A12" s="233" t="s">
        <v>43</v>
      </c>
      <c r="B12" s="68" t="s">
        <v>102</v>
      </c>
      <c r="C12" s="259"/>
      <c r="D12" s="265">
        <v>2156.5100000000002</v>
      </c>
      <c r="E12" s="248"/>
      <c r="F12" s="261"/>
      <c r="G12" s="262"/>
      <c r="H12" s="261"/>
      <c r="I12" s="262"/>
      <c r="J12" s="261"/>
      <c r="K12" s="262"/>
      <c r="L12" s="248"/>
    </row>
    <row r="13" spans="1:12" x14ac:dyDescent="0.75">
      <c r="A13" s="233" t="s">
        <v>253</v>
      </c>
      <c r="B13" s="68" t="s">
        <v>232</v>
      </c>
      <c r="C13" s="259"/>
      <c r="D13" s="265">
        <v>2026.38</v>
      </c>
      <c r="E13" s="248"/>
      <c r="F13" s="261"/>
      <c r="G13" s="262"/>
      <c r="H13" s="261"/>
      <c r="I13" s="262"/>
      <c r="J13" s="261"/>
      <c r="K13" s="262"/>
      <c r="L13" s="248"/>
    </row>
    <row r="14" spans="1:12" x14ac:dyDescent="0.75">
      <c r="A14" s="233" t="s">
        <v>44</v>
      </c>
      <c r="B14" s="68" t="s">
        <v>104</v>
      </c>
      <c r="C14" s="259"/>
      <c r="D14" s="265">
        <v>1617.39</v>
      </c>
      <c r="E14" s="248"/>
      <c r="F14" s="261"/>
      <c r="G14" s="262"/>
      <c r="H14" s="261"/>
      <c r="I14" s="262"/>
      <c r="J14" s="261"/>
      <c r="K14" s="262"/>
      <c r="L14" s="248"/>
    </row>
    <row r="15" spans="1:12" x14ac:dyDescent="0.75">
      <c r="A15" s="233" t="s">
        <v>45</v>
      </c>
      <c r="B15" s="68" t="s">
        <v>402</v>
      </c>
      <c r="C15" s="259"/>
      <c r="D15" s="265">
        <v>2175.1</v>
      </c>
      <c r="E15" s="248"/>
      <c r="F15" s="261"/>
      <c r="G15" s="262"/>
      <c r="H15" s="261"/>
      <c r="I15" s="262"/>
      <c r="J15" s="261"/>
      <c r="K15" s="262"/>
      <c r="L15" s="248"/>
    </row>
    <row r="16" spans="1:12" x14ac:dyDescent="0.75">
      <c r="A16" s="233" t="s">
        <v>46</v>
      </c>
      <c r="B16" s="68" t="s">
        <v>102</v>
      </c>
      <c r="C16" s="259"/>
      <c r="D16" s="265">
        <v>2026.38</v>
      </c>
      <c r="E16" s="248"/>
      <c r="F16" s="261"/>
      <c r="G16" s="262"/>
      <c r="H16" s="261"/>
      <c r="I16" s="262"/>
      <c r="J16" s="261"/>
      <c r="K16" s="262"/>
      <c r="L16" s="248"/>
    </row>
    <row r="17" spans="1:12" x14ac:dyDescent="0.75">
      <c r="A17" s="233" t="s">
        <v>47</v>
      </c>
      <c r="B17" s="68" t="s">
        <v>116</v>
      </c>
      <c r="C17" s="259"/>
      <c r="D17" s="265">
        <v>1617.39</v>
      </c>
      <c r="E17" s="248"/>
      <c r="F17" s="261"/>
      <c r="G17" s="262"/>
      <c r="H17" s="261"/>
      <c r="I17" s="262"/>
      <c r="J17" s="261"/>
      <c r="K17" s="262"/>
      <c r="L17" s="248"/>
    </row>
    <row r="18" spans="1:12" x14ac:dyDescent="0.75">
      <c r="A18" s="233" t="s">
        <v>48</v>
      </c>
      <c r="B18" s="68" t="s">
        <v>112</v>
      </c>
      <c r="C18" s="266"/>
      <c r="D18" s="267">
        <v>2175.1</v>
      </c>
      <c r="E18" s="248"/>
      <c r="F18" s="261"/>
      <c r="G18" s="262"/>
      <c r="H18" s="261"/>
      <c r="I18" s="262"/>
      <c r="J18" s="261"/>
      <c r="K18" s="262"/>
      <c r="L18" s="248"/>
    </row>
    <row r="19" spans="1:12" x14ac:dyDescent="0.75">
      <c r="A19" s="235" t="s">
        <v>49</v>
      </c>
      <c r="B19" s="68" t="s">
        <v>234</v>
      </c>
      <c r="C19" s="266"/>
      <c r="D19" s="267">
        <v>2035.67</v>
      </c>
      <c r="E19" s="248"/>
      <c r="F19" s="261"/>
      <c r="G19" s="262"/>
      <c r="H19" s="261"/>
      <c r="I19" s="262"/>
      <c r="J19" s="261"/>
      <c r="K19" s="262"/>
      <c r="L19" s="248"/>
    </row>
    <row r="20" spans="1:12" x14ac:dyDescent="0.75">
      <c r="A20" s="235" t="s">
        <v>50</v>
      </c>
      <c r="B20" s="68" t="s">
        <v>105</v>
      </c>
      <c r="C20" s="266"/>
      <c r="D20" s="267">
        <v>1580.2</v>
      </c>
      <c r="E20" s="248"/>
      <c r="F20" s="261"/>
      <c r="G20" s="262"/>
      <c r="H20" s="261"/>
      <c r="I20" s="262"/>
      <c r="J20" s="261"/>
      <c r="K20" s="262"/>
      <c r="L20" s="248"/>
    </row>
    <row r="21" spans="1:12" x14ac:dyDescent="0.75">
      <c r="A21" s="235" t="s">
        <v>51</v>
      </c>
      <c r="B21" s="68" t="s">
        <v>106</v>
      </c>
      <c r="C21" s="266"/>
      <c r="D21" s="267">
        <v>2202.9899999999998</v>
      </c>
      <c r="E21" s="248"/>
      <c r="F21" s="261"/>
      <c r="G21" s="262"/>
      <c r="H21" s="261"/>
      <c r="I21" s="262"/>
      <c r="J21" s="261"/>
      <c r="K21" s="262"/>
      <c r="L21" s="248"/>
    </row>
    <row r="22" spans="1:12" x14ac:dyDescent="0.75">
      <c r="A22" s="235" t="s">
        <v>52</v>
      </c>
      <c r="B22" s="68" t="s">
        <v>403</v>
      </c>
      <c r="C22" s="266"/>
      <c r="D22" s="267">
        <v>2100.7399999999998</v>
      </c>
      <c r="E22" s="248"/>
      <c r="F22" s="261"/>
      <c r="G22" s="262"/>
      <c r="H22" s="261"/>
      <c r="I22" s="262"/>
      <c r="J22" s="261"/>
      <c r="K22" s="262"/>
      <c r="L22" s="248"/>
    </row>
    <row r="23" spans="1:12" x14ac:dyDescent="0.75">
      <c r="A23" s="235" t="s">
        <v>53</v>
      </c>
      <c r="B23" s="68" t="s">
        <v>236</v>
      </c>
      <c r="C23" s="266"/>
      <c r="D23" s="267">
        <v>1617.38</v>
      </c>
      <c r="E23" s="248"/>
      <c r="F23" s="261"/>
      <c r="G23" s="262"/>
      <c r="H23" s="261"/>
      <c r="I23" s="262"/>
      <c r="J23" s="261"/>
      <c r="K23" s="262"/>
      <c r="L23" s="248"/>
    </row>
    <row r="24" spans="1:12" x14ac:dyDescent="0.75">
      <c r="A24" s="235" t="s">
        <v>54</v>
      </c>
      <c r="B24" s="68" t="s">
        <v>107</v>
      </c>
      <c r="C24" s="266"/>
      <c r="D24" s="267">
        <v>2165.81</v>
      </c>
      <c r="E24" s="248"/>
      <c r="F24" s="261"/>
      <c r="G24" s="262"/>
      <c r="H24" s="261"/>
      <c r="I24" s="262"/>
      <c r="J24" s="261"/>
      <c r="K24" s="262"/>
      <c r="L24" s="248"/>
    </row>
    <row r="25" spans="1:12" x14ac:dyDescent="0.75">
      <c r="A25" s="235" t="s">
        <v>55</v>
      </c>
      <c r="B25" s="68" t="s">
        <v>235</v>
      </c>
      <c r="C25" s="266"/>
      <c r="D25" s="267">
        <v>2732.83</v>
      </c>
      <c r="E25" s="248"/>
      <c r="F25" s="261"/>
      <c r="G25" s="262"/>
      <c r="H25" s="261"/>
      <c r="I25" s="262"/>
      <c r="J25" s="261"/>
      <c r="K25" s="262"/>
      <c r="L25" s="248"/>
    </row>
    <row r="26" spans="1:12" x14ac:dyDescent="0.75">
      <c r="A26" s="235" t="s">
        <v>56</v>
      </c>
      <c r="B26" s="68" t="s">
        <v>235</v>
      </c>
      <c r="C26" s="266"/>
      <c r="D26" s="267">
        <v>1050.3699999999999</v>
      </c>
      <c r="E26" s="248"/>
      <c r="F26" s="261"/>
      <c r="G26" s="262"/>
      <c r="H26" s="261"/>
      <c r="I26" s="262"/>
      <c r="J26" s="261"/>
      <c r="K26" s="262"/>
      <c r="L26" s="248"/>
    </row>
    <row r="27" spans="1:12" x14ac:dyDescent="0.75">
      <c r="A27" s="233" t="s">
        <v>57</v>
      </c>
      <c r="B27" s="68" t="s">
        <v>102</v>
      </c>
      <c r="C27" s="266"/>
      <c r="D27" s="267">
        <v>2816.49</v>
      </c>
      <c r="E27" s="248"/>
      <c r="F27" s="261"/>
      <c r="G27" s="262"/>
      <c r="H27" s="261"/>
      <c r="I27" s="262"/>
      <c r="J27" s="261"/>
      <c r="K27" s="262"/>
      <c r="L27" s="248"/>
    </row>
    <row r="28" spans="1:12" x14ac:dyDescent="0.75">
      <c r="A28" s="233"/>
      <c r="B28" s="258" t="s">
        <v>12</v>
      </c>
      <c r="C28" s="259"/>
      <c r="D28" s="265"/>
      <c r="E28" s="248"/>
      <c r="F28" s="261"/>
      <c r="G28" s="262"/>
      <c r="H28" s="261"/>
      <c r="I28" s="262"/>
      <c r="J28" s="261"/>
      <c r="K28" s="262"/>
      <c r="L28" s="248"/>
    </row>
    <row r="29" spans="1:12" x14ac:dyDescent="0.75">
      <c r="A29" s="233" t="s">
        <v>58</v>
      </c>
      <c r="B29" s="68" t="s">
        <v>117</v>
      </c>
      <c r="C29" s="259"/>
      <c r="D29" s="265">
        <v>1422.18</v>
      </c>
      <c r="E29" s="248"/>
      <c r="F29" s="261"/>
      <c r="G29" s="262"/>
      <c r="H29" s="261"/>
      <c r="I29" s="262"/>
      <c r="J29" s="261"/>
      <c r="K29" s="262"/>
      <c r="L29" s="248"/>
    </row>
    <row r="30" spans="1:12" x14ac:dyDescent="0.75">
      <c r="A30" s="233" t="s">
        <v>59</v>
      </c>
      <c r="B30" s="68" t="s">
        <v>118</v>
      </c>
      <c r="C30" s="259"/>
      <c r="D30" s="265">
        <v>1096.8499999999999</v>
      </c>
      <c r="E30" s="248"/>
      <c r="F30" s="261"/>
      <c r="G30" s="262"/>
      <c r="H30" s="261"/>
      <c r="I30" s="262"/>
      <c r="J30" s="261"/>
      <c r="K30" s="262"/>
      <c r="L30" s="248"/>
    </row>
    <row r="31" spans="1:12" x14ac:dyDescent="0.75">
      <c r="A31" s="233" t="s">
        <v>60</v>
      </c>
      <c r="B31" s="68" t="s">
        <v>116</v>
      </c>
      <c r="C31" s="259"/>
      <c r="D31" s="265">
        <v>1124.73</v>
      </c>
      <c r="E31" s="248"/>
      <c r="F31" s="261"/>
      <c r="G31" s="262"/>
      <c r="H31" s="261"/>
      <c r="I31" s="262"/>
      <c r="J31" s="261"/>
      <c r="K31" s="262"/>
      <c r="L31" s="248"/>
    </row>
    <row r="32" spans="1:12" x14ac:dyDescent="0.75">
      <c r="A32" s="233" t="s">
        <v>61</v>
      </c>
      <c r="B32" s="68" t="s">
        <v>102</v>
      </c>
      <c r="C32" s="259"/>
      <c r="D32" s="265">
        <v>1756.82</v>
      </c>
      <c r="E32" s="248"/>
      <c r="F32" s="261"/>
      <c r="G32" s="262"/>
      <c r="H32" s="261"/>
      <c r="I32" s="262"/>
      <c r="J32" s="261"/>
      <c r="K32" s="262"/>
      <c r="L32" s="248"/>
    </row>
    <row r="33" spans="1:12" x14ac:dyDescent="0.75">
      <c r="A33" s="235" t="s">
        <v>62</v>
      </c>
      <c r="B33" s="68" t="s">
        <v>119</v>
      </c>
      <c r="C33" s="259"/>
      <c r="D33" s="265">
        <v>2175.1</v>
      </c>
      <c r="E33" s="248"/>
      <c r="F33" s="261"/>
      <c r="G33" s="262"/>
      <c r="H33" s="261"/>
      <c r="I33" s="262"/>
      <c r="J33" s="261"/>
      <c r="K33" s="262"/>
      <c r="L33" s="248"/>
    </row>
    <row r="34" spans="1:12" x14ac:dyDescent="0.75">
      <c r="A34" s="235" t="s">
        <v>63</v>
      </c>
      <c r="B34" s="68" t="s">
        <v>120</v>
      </c>
      <c r="C34" s="259"/>
      <c r="D34" s="265">
        <v>1682.45</v>
      </c>
      <c r="E34" s="248"/>
      <c r="F34" s="261"/>
      <c r="G34" s="262"/>
      <c r="H34" s="261"/>
      <c r="I34" s="262"/>
      <c r="J34" s="261"/>
      <c r="K34" s="262"/>
      <c r="L34" s="248"/>
    </row>
    <row r="35" spans="1:12" x14ac:dyDescent="0.75">
      <c r="A35" s="235" t="s">
        <v>64</v>
      </c>
      <c r="B35" s="68" t="s">
        <v>102</v>
      </c>
      <c r="C35" s="259"/>
      <c r="D35" s="265">
        <v>1821.88</v>
      </c>
      <c r="E35" s="248"/>
      <c r="F35" s="261"/>
      <c r="G35" s="262"/>
      <c r="H35" s="261"/>
      <c r="I35" s="262"/>
      <c r="J35" s="261"/>
      <c r="K35" s="262"/>
      <c r="L35" s="248"/>
    </row>
    <row r="36" spans="1:12" x14ac:dyDescent="0.75">
      <c r="A36" s="235" t="s">
        <v>65</v>
      </c>
      <c r="B36" s="68" t="s">
        <v>108</v>
      </c>
      <c r="C36" s="259"/>
      <c r="D36" s="265">
        <v>2175.1</v>
      </c>
      <c r="E36" s="248"/>
      <c r="F36" s="261"/>
      <c r="G36" s="262"/>
      <c r="H36" s="261"/>
      <c r="I36" s="262"/>
      <c r="J36" s="261"/>
      <c r="K36" s="262"/>
      <c r="L36" s="248"/>
    </row>
    <row r="37" spans="1:12" x14ac:dyDescent="0.75">
      <c r="A37" s="235" t="s">
        <v>66</v>
      </c>
      <c r="B37" s="68" t="s">
        <v>236</v>
      </c>
      <c r="C37" s="259"/>
      <c r="D37" s="265">
        <v>1682.45</v>
      </c>
      <c r="E37" s="248"/>
      <c r="F37" s="261"/>
      <c r="G37" s="262"/>
      <c r="H37" s="261"/>
      <c r="I37" s="262"/>
      <c r="J37" s="261"/>
      <c r="K37" s="262"/>
      <c r="L37" s="248"/>
    </row>
    <row r="38" spans="1:12" x14ac:dyDescent="0.75">
      <c r="A38" s="235" t="s">
        <v>67</v>
      </c>
      <c r="B38" s="68" t="s">
        <v>121</v>
      </c>
      <c r="C38" s="259"/>
      <c r="D38" s="265">
        <v>1821.88</v>
      </c>
      <c r="E38" s="248"/>
      <c r="F38" s="261"/>
      <c r="G38" s="262"/>
      <c r="H38" s="261"/>
      <c r="I38" s="262"/>
      <c r="J38" s="261"/>
      <c r="K38" s="262"/>
      <c r="L38" s="248"/>
    </row>
    <row r="39" spans="1:12" x14ac:dyDescent="0.75">
      <c r="A39" s="235" t="s">
        <v>68</v>
      </c>
      <c r="B39" s="68" t="s">
        <v>102</v>
      </c>
      <c r="C39" s="259"/>
      <c r="D39" s="265">
        <v>2175.1</v>
      </c>
      <c r="E39" s="248"/>
      <c r="F39" s="261"/>
      <c r="G39" s="262"/>
      <c r="H39" s="261"/>
      <c r="I39" s="262"/>
      <c r="J39" s="261"/>
      <c r="K39" s="262"/>
      <c r="L39" s="248"/>
    </row>
    <row r="40" spans="1:12" x14ac:dyDescent="0.75">
      <c r="A40" s="235" t="s">
        <v>69</v>
      </c>
      <c r="B40" s="68" t="s">
        <v>101</v>
      </c>
      <c r="C40" s="259"/>
      <c r="D40" s="265">
        <v>1682.45</v>
      </c>
      <c r="E40" s="248"/>
      <c r="F40" s="261"/>
      <c r="G40" s="262"/>
      <c r="H40" s="261"/>
      <c r="I40" s="262"/>
      <c r="J40" s="261"/>
      <c r="K40" s="262"/>
      <c r="L40" s="248"/>
    </row>
    <row r="41" spans="1:12" x14ac:dyDescent="0.75">
      <c r="A41" s="235" t="s">
        <v>70</v>
      </c>
      <c r="B41" s="68" t="s">
        <v>109</v>
      </c>
      <c r="C41" s="268">
        <v>150</v>
      </c>
      <c r="D41" s="265">
        <v>1821.88</v>
      </c>
      <c r="E41" s="248"/>
      <c r="F41" s="261"/>
      <c r="G41" s="262"/>
      <c r="H41" s="261"/>
      <c r="I41" s="262"/>
      <c r="J41" s="261"/>
      <c r="K41" s="262"/>
      <c r="L41" s="248" t="s">
        <v>239</v>
      </c>
    </row>
    <row r="42" spans="1:12" x14ac:dyDescent="0.75">
      <c r="A42" s="235" t="s">
        <v>71</v>
      </c>
      <c r="B42" s="68" t="s">
        <v>122</v>
      </c>
      <c r="C42" s="259"/>
      <c r="D42" s="265">
        <v>2175.1</v>
      </c>
      <c r="E42" s="248"/>
      <c r="F42" s="261"/>
      <c r="G42" s="262"/>
      <c r="H42" s="261"/>
      <c r="I42" s="262"/>
      <c r="J42" s="261"/>
      <c r="K42" s="262"/>
      <c r="L42" s="248"/>
    </row>
    <row r="43" spans="1:12" x14ac:dyDescent="0.75">
      <c r="A43" s="235" t="s">
        <v>72</v>
      </c>
      <c r="B43" s="68" t="s">
        <v>110</v>
      </c>
      <c r="C43" s="259"/>
      <c r="D43" s="265">
        <v>1682.45</v>
      </c>
      <c r="E43" s="248"/>
      <c r="F43" s="261"/>
      <c r="G43" s="262"/>
      <c r="H43" s="261"/>
      <c r="I43" s="262"/>
      <c r="J43" s="261"/>
      <c r="K43" s="262"/>
      <c r="L43" s="248"/>
    </row>
    <row r="44" spans="1:12" x14ac:dyDescent="0.75">
      <c r="A44" s="235" t="s">
        <v>73</v>
      </c>
      <c r="B44" s="68" t="s">
        <v>111</v>
      </c>
      <c r="C44" s="259"/>
      <c r="D44" s="265">
        <v>1821.88</v>
      </c>
      <c r="E44" s="248"/>
      <c r="F44" s="261"/>
      <c r="G44" s="262"/>
      <c r="H44" s="261"/>
      <c r="I44" s="262"/>
      <c r="J44" s="261"/>
      <c r="K44" s="262"/>
      <c r="L44" s="248"/>
    </row>
    <row r="45" spans="1:12" x14ac:dyDescent="0.75">
      <c r="A45" s="235" t="s">
        <v>74</v>
      </c>
      <c r="B45" s="68" t="s">
        <v>102</v>
      </c>
      <c r="C45" s="259"/>
      <c r="D45" s="265">
        <v>2175.1</v>
      </c>
      <c r="E45" s="248"/>
      <c r="F45" s="261"/>
      <c r="G45" s="262"/>
      <c r="H45" s="261"/>
      <c r="I45" s="262"/>
      <c r="J45" s="261"/>
      <c r="K45" s="262"/>
      <c r="L45" s="248"/>
    </row>
    <row r="46" spans="1:12" x14ac:dyDescent="0.75">
      <c r="A46" s="235" t="s">
        <v>75</v>
      </c>
      <c r="B46" s="68" t="s">
        <v>123</v>
      </c>
      <c r="C46" s="259"/>
      <c r="D46" s="265">
        <v>1682.45</v>
      </c>
      <c r="E46" s="248"/>
      <c r="F46" s="261"/>
      <c r="G46" s="262"/>
      <c r="H46" s="261"/>
      <c r="I46" s="262"/>
      <c r="J46" s="261"/>
      <c r="K46" s="262"/>
      <c r="L46" s="248"/>
    </row>
    <row r="47" spans="1:12" x14ac:dyDescent="0.75">
      <c r="A47" s="235" t="s">
        <v>76</v>
      </c>
      <c r="B47" s="68" t="s">
        <v>102</v>
      </c>
      <c r="C47" s="259"/>
      <c r="D47" s="265">
        <v>1821.88</v>
      </c>
      <c r="E47" s="248"/>
      <c r="F47" s="261"/>
      <c r="G47" s="262"/>
      <c r="H47" s="261"/>
      <c r="I47" s="262"/>
      <c r="J47" s="261"/>
      <c r="K47" s="262"/>
      <c r="L47" s="248"/>
    </row>
    <row r="48" spans="1:12" x14ac:dyDescent="0.75">
      <c r="A48" s="235" t="s">
        <v>77</v>
      </c>
      <c r="B48" s="68" t="s">
        <v>102</v>
      </c>
      <c r="C48" s="259"/>
      <c r="D48" s="265">
        <v>1543.02</v>
      </c>
      <c r="E48" s="248"/>
      <c r="F48" s="261"/>
      <c r="G48" s="262"/>
      <c r="H48" s="261"/>
      <c r="I48" s="262"/>
      <c r="J48" s="261"/>
      <c r="K48" s="262"/>
      <c r="L48" s="248"/>
    </row>
    <row r="49" spans="1:13" x14ac:dyDescent="0.75">
      <c r="A49" s="235" t="s">
        <v>78</v>
      </c>
      <c r="B49" s="68" t="s">
        <v>124</v>
      </c>
      <c r="C49" s="259"/>
      <c r="D49" s="265">
        <v>1041.08</v>
      </c>
      <c r="E49" s="248"/>
      <c r="F49" s="261"/>
      <c r="G49" s="262"/>
      <c r="H49" s="261"/>
      <c r="I49" s="262"/>
      <c r="J49" s="261"/>
      <c r="K49" s="262"/>
      <c r="L49" s="248"/>
    </row>
    <row r="50" spans="1:13" x14ac:dyDescent="0.75">
      <c r="A50" s="235" t="s">
        <v>79</v>
      </c>
      <c r="B50" s="68" t="s">
        <v>102</v>
      </c>
      <c r="C50" s="259"/>
      <c r="D50" s="265">
        <v>1171.21</v>
      </c>
      <c r="E50" s="248"/>
      <c r="F50" s="261"/>
      <c r="G50" s="262"/>
      <c r="H50" s="261"/>
      <c r="I50" s="262"/>
      <c r="J50" s="261"/>
      <c r="K50" s="262"/>
      <c r="L50" s="248"/>
    </row>
    <row r="51" spans="1:13" x14ac:dyDescent="0.75">
      <c r="A51" s="235" t="s">
        <v>80</v>
      </c>
      <c r="B51" s="68" t="s">
        <v>102</v>
      </c>
      <c r="C51" s="259"/>
      <c r="D51" s="265">
        <v>1831.18</v>
      </c>
      <c r="E51" s="248"/>
      <c r="F51" s="261"/>
      <c r="G51" s="262"/>
      <c r="H51" s="261"/>
      <c r="I51" s="262"/>
      <c r="J51" s="261"/>
      <c r="K51" s="262"/>
      <c r="L51" s="248"/>
    </row>
    <row r="52" spans="1:13" x14ac:dyDescent="0.75">
      <c r="A52" s="235" t="s">
        <v>81</v>
      </c>
      <c r="B52" s="68" t="s">
        <v>102</v>
      </c>
      <c r="C52" s="259"/>
      <c r="D52" s="265">
        <v>2175.1</v>
      </c>
      <c r="E52" s="248"/>
      <c r="F52" s="261"/>
      <c r="G52" s="262"/>
      <c r="H52" s="261"/>
      <c r="I52" s="262"/>
      <c r="J52" s="261"/>
      <c r="K52" s="262"/>
      <c r="L52" s="248"/>
    </row>
    <row r="53" spans="1:13" x14ac:dyDescent="0.75">
      <c r="A53" s="233" t="s">
        <v>82</v>
      </c>
      <c r="B53" s="68" t="s">
        <v>102</v>
      </c>
      <c r="C53" s="259"/>
      <c r="D53" s="265">
        <v>1682.45</v>
      </c>
      <c r="E53" s="248"/>
      <c r="F53" s="261"/>
      <c r="G53" s="262"/>
      <c r="H53" s="261"/>
      <c r="I53" s="262"/>
      <c r="J53" s="261"/>
      <c r="K53" s="262"/>
      <c r="L53" s="248"/>
    </row>
    <row r="54" spans="1:13" x14ac:dyDescent="0.75">
      <c r="A54" s="233" t="s">
        <v>83</v>
      </c>
      <c r="B54" s="68" t="s">
        <v>125</v>
      </c>
      <c r="C54" s="259"/>
      <c r="D54" s="265">
        <v>1821.88</v>
      </c>
      <c r="E54" s="248"/>
      <c r="F54" s="261"/>
      <c r="G54" s="262"/>
      <c r="H54" s="261"/>
      <c r="I54" s="262"/>
      <c r="J54" s="261"/>
      <c r="K54" s="262"/>
      <c r="L54" s="248"/>
    </row>
    <row r="55" spans="1:13" x14ac:dyDescent="0.75">
      <c r="A55" s="233" t="s">
        <v>255</v>
      </c>
      <c r="B55" s="68" t="s">
        <v>126</v>
      </c>
      <c r="C55" s="259"/>
      <c r="D55" s="265">
        <v>3569.42</v>
      </c>
      <c r="E55" s="248"/>
      <c r="F55" s="261"/>
      <c r="G55" s="262"/>
      <c r="H55" s="261"/>
      <c r="I55" s="262"/>
      <c r="J55" s="261"/>
      <c r="K55" s="262"/>
      <c r="L55" s="248"/>
    </row>
    <row r="56" spans="1:13" x14ac:dyDescent="0.75">
      <c r="A56" s="233" t="s">
        <v>254</v>
      </c>
      <c r="B56" s="68" t="s">
        <v>126</v>
      </c>
      <c r="C56" s="259"/>
      <c r="D56" s="265">
        <v>2797.91</v>
      </c>
      <c r="E56" s="248"/>
      <c r="F56" s="250"/>
      <c r="G56" s="249"/>
      <c r="H56" s="269"/>
      <c r="I56" s="262"/>
      <c r="J56" s="261"/>
      <c r="K56" s="262"/>
      <c r="L56" s="248"/>
    </row>
    <row r="57" spans="1:13" s="244" customFormat="1" x14ac:dyDescent="0.75">
      <c r="A57" s="235"/>
      <c r="B57" s="258"/>
      <c r="C57" s="268"/>
      <c r="D57" s="262"/>
      <c r="E57" s="248"/>
      <c r="F57" s="261"/>
      <c r="G57" s="262"/>
      <c r="H57" s="261"/>
      <c r="I57" s="262"/>
      <c r="J57" s="261"/>
      <c r="K57" s="262"/>
      <c r="L57" s="248"/>
    </row>
    <row r="58" spans="1:13" s="244" customFormat="1" x14ac:dyDescent="0.75">
      <c r="A58" s="235"/>
      <c r="B58" s="258"/>
      <c r="C58" s="259"/>
      <c r="D58" s="262">
        <v>0</v>
      </c>
      <c r="E58" s="248"/>
      <c r="F58" s="261"/>
      <c r="G58" s="262"/>
      <c r="H58" s="261"/>
      <c r="I58" s="262"/>
      <c r="J58" s="261"/>
      <c r="K58" s="262"/>
      <c r="L58" s="248"/>
    </row>
    <row r="59" spans="1:13" s="244" customFormat="1" x14ac:dyDescent="0.75">
      <c r="A59" s="235"/>
      <c r="B59" s="258" t="s">
        <v>355</v>
      </c>
      <c r="C59" s="259"/>
      <c r="D59" s="254">
        <v>1260.94</v>
      </c>
      <c r="E59" s="248"/>
      <c r="F59" s="261"/>
      <c r="G59" s="262"/>
      <c r="H59" s="261"/>
      <c r="I59" s="262"/>
      <c r="J59" s="261"/>
      <c r="K59" s="262"/>
      <c r="L59" s="248"/>
    </row>
    <row r="60" spans="1:13" s="244" customFormat="1" x14ac:dyDescent="0.75">
      <c r="A60" s="235"/>
      <c r="B60" s="258" t="s">
        <v>367</v>
      </c>
      <c r="C60" s="259"/>
      <c r="D60" s="262">
        <f>SUM(D7:D59)</f>
        <v>94214.110000000015</v>
      </c>
      <c r="E60" s="248"/>
      <c r="F60" s="261"/>
      <c r="G60" s="262"/>
      <c r="H60" s="261"/>
      <c r="I60" s="262"/>
      <c r="J60" s="261"/>
      <c r="K60" s="262"/>
      <c r="L60" s="248"/>
    </row>
    <row r="61" spans="1:13" s="244" customFormat="1" x14ac:dyDescent="0.75">
      <c r="A61" s="235"/>
      <c r="B61" s="270" t="s">
        <v>368</v>
      </c>
      <c r="C61" s="259"/>
      <c r="D61" s="254"/>
      <c r="E61" s="248"/>
      <c r="F61" s="261"/>
      <c r="G61" s="262"/>
      <c r="H61" s="261"/>
      <c r="I61" s="262"/>
      <c r="J61" s="261"/>
      <c r="K61" s="262"/>
      <c r="L61" s="248"/>
    </row>
    <row r="62" spans="1:13" s="244" customFormat="1" x14ac:dyDescent="0.75">
      <c r="A62" s="323" t="s">
        <v>84</v>
      </c>
      <c r="B62" s="270" t="s">
        <v>369</v>
      </c>
      <c r="C62" s="259"/>
      <c r="D62" s="254"/>
      <c r="E62" s="248"/>
      <c r="F62" s="261"/>
      <c r="G62" s="262"/>
      <c r="H62" s="261"/>
      <c r="I62" s="262"/>
      <c r="J62" s="261"/>
      <c r="K62" s="262"/>
      <c r="L62" s="248"/>
    </row>
    <row r="63" spans="1:13" s="248" customFormat="1" x14ac:dyDescent="0.75">
      <c r="A63" s="264"/>
      <c r="B63" s="68" t="s">
        <v>370</v>
      </c>
      <c r="C63" s="263">
        <v>1790.9</v>
      </c>
      <c r="D63" s="271"/>
      <c r="F63" s="341" t="s">
        <v>272</v>
      </c>
      <c r="G63" s="339">
        <v>8574.7199999999993</v>
      </c>
      <c r="H63" s="347" t="s">
        <v>340</v>
      </c>
      <c r="I63" s="342">
        <v>9493.14</v>
      </c>
      <c r="J63" s="341" t="s">
        <v>364</v>
      </c>
      <c r="K63" s="351">
        <v>9187.2000000000007</v>
      </c>
      <c r="L63" s="260" t="s">
        <v>250</v>
      </c>
      <c r="M63" s="257"/>
    </row>
    <row r="64" spans="1:13" s="248" customFormat="1" x14ac:dyDescent="0.75">
      <c r="A64" s="264"/>
      <c r="B64" s="68" t="s">
        <v>240</v>
      </c>
      <c r="C64" s="263"/>
      <c r="D64" s="271"/>
      <c r="F64" s="261"/>
      <c r="G64" s="262"/>
      <c r="H64" s="261"/>
      <c r="I64" s="262"/>
      <c r="J64" s="261"/>
      <c r="K64" s="272"/>
      <c r="L64" s="260"/>
      <c r="M64" s="257"/>
    </row>
    <row r="65" spans="1:16" s="248" customFormat="1" x14ac:dyDescent="0.75">
      <c r="A65" s="264"/>
      <c r="B65" s="324" t="s">
        <v>371</v>
      </c>
      <c r="C65" s="263">
        <v>14187.06</v>
      </c>
      <c r="D65" s="271"/>
      <c r="F65" s="261"/>
      <c r="G65" s="262"/>
      <c r="H65" s="341" t="s">
        <v>300</v>
      </c>
      <c r="I65" s="339">
        <v>96910.34</v>
      </c>
      <c r="J65" s="341" t="s">
        <v>358</v>
      </c>
      <c r="K65" s="350">
        <v>119759.85</v>
      </c>
      <c r="L65" s="331" t="s">
        <v>250</v>
      </c>
      <c r="M65" s="293"/>
      <c r="N65" s="292"/>
      <c r="O65" s="292"/>
      <c r="P65" s="292"/>
    </row>
    <row r="66" spans="1:16" s="248" customFormat="1" x14ac:dyDescent="0.75">
      <c r="A66" s="264"/>
      <c r="B66" s="68" t="s">
        <v>372</v>
      </c>
      <c r="C66" s="263">
        <v>127.98</v>
      </c>
      <c r="D66" s="273"/>
      <c r="F66" s="346" t="s">
        <v>307</v>
      </c>
      <c r="G66" s="339">
        <v>1957.5</v>
      </c>
      <c r="H66" s="261"/>
      <c r="I66" s="262"/>
      <c r="J66" s="261"/>
      <c r="K66" s="262"/>
      <c r="L66" s="307" t="s">
        <v>250</v>
      </c>
      <c r="M66" s="292"/>
      <c r="N66" s="292"/>
      <c r="O66" s="292"/>
      <c r="P66" s="292"/>
    </row>
    <row r="67" spans="1:16" s="248" customFormat="1" x14ac:dyDescent="0.75">
      <c r="A67" s="264"/>
      <c r="B67" s="68" t="s">
        <v>383</v>
      </c>
      <c r="C67" s="263"/>
      <c r="D67" s="273"/>
      <c r="F67" s="261"/>
      <c r="G67" s="262"/>
      <c r="H67" s="261"/>
      <c r="I67" s="262"/>
      <c r="J67" s="261"/>
      <c r="K67" s="262"/>
      <c r="L67" s="292"/>
      <c r="M67" s="292"/>
      <c r="N67" s="292"/>
      <c r="O67" s="292"/>
      <c r="P67" s="292"/>
    </row>
    <row r="68" spans="1:16" s="248" customFormat="1" x14ac:dyDescent="0.75">
      <c r="A68" s="264"/>
      <c r="B68" s="68" t="s">
        <v>242</v>
      </c>
      <c r="C68" s="263"/>
      <c r="D68" s="273"/>
      <c r="F68" s="343" t="s">
        <v>309</v>
      </c>
      <c r="G68" s="339">
        <v>3548.85</v>
      </c>
      <c r="H68" s="343" t="s">
        <v>310</v>
      </c>
      <c r="I68" s="339">
        <v>3548.85</v>
      </c>
      <c r="J68" s="346" t="s">
        <v>311</v>
      </c>
      <c r="K68" s="339">
        <v>3548.85</v>
      </c>
      <c r="L68" s="292" t="s">
        <v>251</v>
      </c>
      <c r="M68" s="292"/>
      <c r="N68" s="292"/>
      <c r="O68" s="292"/>
      <c r="P68" s="292"/>
    </row>
    <row r="69" spans="1:16" s="248" customFormat="1" x14ac:dyDescent="0.75">
      <c r="A69" s="264"/>
      <c r="B69" s="68" t="s">
        <v>243</v>
      </c>
      <c r="C69" s="263"/>
      <c r="D69" s="273"/>
      <c r="F69" s="341"/>
      <c r="G69" s="339">
        <v>567.80999999999995</v>
      </c>
      <c r="H69" s="341"/>
      <c r="I69" s="339">
        <v>567.80999999999995</v>
      </c>
      <c r="J69" s="341"/>
      <c r="K69" s="339">
        <v>567.80999999999995</v>
      </c>
    </row>
    <row r="70" spans="1:16" s="248" customFormat="1" x14ac:dyDescent="0.75">
      <c r="A70" s="264"/>
      <c r="B70" s="68" t="s">
        <v>244</v>
      </c>
      <c r="C70" s="263">
        <f>+G70+I70+K70</f>
        <v>12349.98</v>
      </c>
      <c r="D70" s="273"/>
      <c r="F70" s="341"/>
      <c r="G70" s="339">
        <v>4116.66</v>
      </c>
      <c r="H70" s="341"/>
      <c r="I70" s="339">
        <v>4116.66</v>
      </c>
      <c r="J70" s="341"/>
      <c r="K70" s="339">
        <v>4116.66</v>
      </c>
    </row>
    <row r="71" spans="1:16" s="248" customFormat="1" x14ac:dyDescent="0.75">
      <c r="A71" s="264"/>
      <c r="B71" s="68"/>
      <c r="C71" s="263"/>
      <c r="D71" s="273"/>
      <c r="F71" s="261"/>
      <c r="G71" s="262"/>
      <c r="H71" s="261"/>
      <c r="I71" s="262"/>
      <c r="J71" s="261"/>
      <c r="K71" s="262"/>
    </row>
    <row r="72" spans="1:16" s="248" customFormat="1" x14ac:dyDescent="0.75">
      <c r="A72" s="264"/>
      <c r="B72" s="68"/>
      <c r="C72" s="263"/>
      <c r="D72" s="273"/>
      <c r="F72" s="261"/>
      <c r="G72" s="262"/>
      <c r="H72" s="261"/>
      <c r="I72" s="290"/>
      <c r="J72" s="291"/>
      <c r="K72" s="290"/>
      <c r="L72" s="292"/>
      <c r="M72" s="292"/>
      <c r="N72" s="292"/>
      <c r="O72" s="292"/>
      <c r="P72" s="292"/>
    </row>
    <row r="73" spans="1:16" s="248" customFormat="1" x14ac:dyDescent="0.75">
      <c r="A73" s="264"/>
      <c r="B73" s="68"/>
      <c r="C73" s="263"/>
      <c r="D73" s="273"/>
      <c r="F73" s="261"/>
      <c r="G73" s="262"/>
      <c r="H73" s="261"/>
      <c r="I73" s="262"/>
      <c r="J73" s="261"/>
      <c r="K73" s="262"/>
    </row>
    <row r="74" spans="1:16" s="248" customFormat="1" x14ac:dyDescent="0.75">
      <c r="A74" s="264"/>
      <c r="B74" s="275" t="s">
        <v>128</v>
      </c>
      <c r="C74" s="296"/>
      <c r="D74" s="273"/>
      <c r="F74" s="261"/>
      <c r="G74" s="262"/>
      <c r="H74" s="261"/>
      <c r="I74" s="262"/>
      <c r="J74" s="261"/>
      <c r="K74" s="262"/>
    </row>
    <row r="75" spans="1:16" s="248" customFormat="1" x14ac:dyDescent="0.75">
      <c r="A75" s="264"/>
      <c r="B75" s="276" t="s">
        <v>241</v>
      </c>
      <c r="C75" s="296"/>
      <c r="D75" s="273"/>
      <c r="F75" s="261"/>
      <c r="G75" s="262"/>
      <c r="H75" s="261"/>
      <c r="I75" s="262"/>
      <c r="J75" s="261"/>
      <c r="K75" s="262"/>
    </row>
    <row r="76" spans="1:16" s="248" customFormat="1" x14ac:dyDescent="0.75">
      <c r="A76" s="264"/>
      <c r="B76" s="68" t="s">
        <v>261</v>
      </c>
      <c r="C76" s="296"/>
      <c r="D76" s="273"/>
      <c r="F76" s="255"/>
      <c r="G76" s="262"/>
      <c r="H76" s="255"/>
      <c r="I76" s="262"/>
      <c r="J76" s="255"/>
      <c r="K76" s="262"/>
    </row>
    <row r="77" spans="1:16" s="248" customFormat="1" x14ac:dyDescent="0.75">
      <c r="A77" s="264"/>
      <c r="B77" s="308" t="s">
        <v>373</v>
      </c>
      <c r="C77" s="263">
        <v>1227.46</v>
      </c>
      <c r="D77" s="254"/>
      <c r="F77" s="261"/>
      <c r="G77" s="295"/>
      <c r="H77" s="341" t="s">
        <v>375</v>
      </c>
      <c r="I77" s="339">
        <v>18560</v>
      </c>
      <c r="J77" s="261"/>
      <c r="K77" s="262"/>
      <c r="L77" s="248" t="s">
        <v>249</v>
      </c>
    </row>
    <row r="78" spans="1:16" s="248" customFormat="1" x14ac:dyDescent="0.75">
      <c r="A78" s="264"/>
      <c r="B78" s="308" t="s">
        <v>382</v>
      </c>
      <c r="C78" s="263">
        <v>2713.63</v>
      </c>
      <c r="D78" s="254"/>
      <c r="F78" s="261"/>
      <c r="G78" s="262"/>
      <c r="H78" s="261"/>
      <c r="I78" s="262"/>
      <c r="J78" s="341" t="s">
        <v>378</v>
      </c>
      <c r="K78" s="339">
        <v>41471.160000000003</v>
      </c>
      <c r="L78" s="248" t="s">
        <v>249</v>
      </c>
    </row>
    <row r="79" spans="1:16" s="248" customFormat="1" x14ac:dyDescent="0.75">
      <c r="A79" s="264"/>
      <c r="B79" s="333" t="s">
        <v>389</v>
      </c>
      <c r="C79" s="334">
        <v>757.13</v>
      </c>
      <c r="D79" s="335"/>
      <c r="E79" s="336"/>
      <c r="F79" s="337"/>
      <c r="G79" s="338" t="s">
        <v>401</v>
      </c>
      <c r="H79" s="337"/>
      <c r="I79" s="338"/>
      <c r="J79" s="359" t="s">
        <v>390</v>
      </c>
      <c r="K79" s="358">
        <v>11640</v>
      </c>
      <c r="L79" s="336" t="s">
        <v>249</v>
      </c>
    </row>
    <row r="80" spans="1:16" s="248" customFormat="1" x14ac:dyDescent="0.75">
      <c r="A80" s="264"/>
      <c r="B80" s="277"/>
      <c r="C80" s="263"/>
      <c r="D80" s="254"/>
      <c r="F80" s="261"/>
      <c r="G80" s="262"/>
      <c r="H80" s="261"/>
      <c r="I80" s="262"/>
      <c r="J80" s="261"/>
      <c r="K80" s="262"/>
    </row>
    <row r="81" spans="1:12" s="248" customFormat="1" x14ac:dyDescent="0.75">
      <c r="A81" s="264"/>
      <c r="B81" s="277"/>
      <c r="C81" s="263"/>
      <c r="D81" s="254"/>
      <c r="F81" s="261"/>
      <c r="G81" s="262"/>
      <c r="H81" s="261"/>
      <c r="I81" s="262"/>
      <c r="J81" s="261"/>
      <c r="K81" s="262"/>
    </row>
    <row r="82" spans="1:12" s="248" customFormat="1" x14ac:dyDescent="0.75">
      <c r="A82" s="264"/>
      <c r="B82" s="277"/>
      <c r="C82" s="263"/>
      <c r="D82" s="254"/>
      <c r="F82" s="261"/>
      <c r="G82" s="262"/>
      <c r="H82" s="261"/>
      <c r="I82" s="262"/>
      <c r="J82" s="261"/>
      <c r="K82" s="262"/>
    </row>
    <row r="83" spans="1:12" s="248" customFormat="1" x14ac:dyDescent="0.75">
      <c r="A83" s="264"/>
      <c r="B83" s="294" t="s">
        <v>248</v>
      </c>
      <c r="C83" s="263"/>
      <c r="D83" s="254"/>
      <c r="F83" s="261"/>
      <c r="G83" s="262"/>
      <c r="H83" s="261"/>
      <c r="I83" s="262"/>
      <c r="J83" s="261"/>
      <c r="K83" s="262"/>
    </row>
    <row r="84" spans="1:12" s="248" customFormat="1" x14ac:dyDescent="0.75">
      <c r="A84" s="264"/>
      <c r="B84" s="253"/>
      <c r="C84" s="263"/>
      <c r="D84" s="254"/>
      <c r="F84" s="261"/>
      <c r="G84" s="262"/>
      <c r="H84" s="261"/>
      <c r="I84" s="262"/>
      <c r="J84" s="261"/>
      <c r="K84" s="262"/>
    </row>
    <row r="85" spans="1:12" s="248" customFormat="1" x14ac:dyDescent="0.75">
      <c r="A85" s="264"/>
      <c r="B85" s="253"/>
      <c r="C85" s="263"/>
      <c r="D85" s="254"/>
      <c r="F85" s="261"/>
      <c r="G85" s="262"/>
      <c r="H85" s="261"/>
      <c r="I85" s="262"/>
      <c r="J85" s="261"/>
      <c r="K85" s="262"/>
    </row>
    <row r="86" spans="1:12" s="248" customFormat="1" x14ac:dyDescent="0.75">
      <c r="A86" s="264"/>
      <c r="B86" s="276" t="s">
        <v>209</v>
      </c>
      <c r="C86" s="263"/>
      <c r="D86" s="254"/>
      <c r="F86" s="261"/>
      <c r="G86" s="262"/>
      <c r="H86" s="261"/>
      <c r="I86" s="262"/>
      <c r="J86" s="261"/>
      <c r="K86" s="262"/>
    </row>
    <row r="87" spans="1:12" s="248" customFormat="1" x14ac:dyDescent="0.75">
      <c r="A87" s="264"/>
      <c r="B87" s="223" t="s">
        <v>332</v>
      </c>
      <c r="C87" s="263">
        <v>2668.38</v>
      </c>
      <c r="D87" s="271"/>
      <c r="F87" s="250"/>
      <c r="G87" s="262"/>
      <c r="H87" s="344" t="s">
        <v>295</v>
      </c>
      <c r="I87" s="339">
        <v>20267.98</v>
      </c>
      <c r="J87" s="349" t="s">
        <v>364</v>
      </c>
      <c r="K87" s="339">
        <v>20267.98</v>
      </c>
      <c r="L87" s="248" t="s">
        <v>249</v>
      </c>
    </row>
    <row r="88" spans="1:12" s="248" customFormat="1" x14ac:dyDescent="0.75">
      <c r="A88" s="264"/>
      <c r="B88" s="223"/>
      <c r="C88" s="263"/>
      <c r="D88" s="271"/>
      <c r="F88" s="250"/>
      <c r="G88" s="262"/>
      <c r="H88" s="256"/>
      <c r="I88" s="262"/>
      <c r="J88" s="256"/>
      <c r="K88" s="262"/>
    </row>
    <row r="89" spans="1:12" s="248" customFormat="1" x14ac:dyDescent="0.75">
      <c r="A89" s="264"/>
      <c r="B89" s="276" t="s">
        <v>258</v>
      </c>
      <c r="C89" s="263"/>
      <c r="D89" s="254"/>
      <c r="F89" s="261"/>
      <c r="G89" s="262"/>
      <c r="H89" s="261"/>
      <c r="I89" s="262"/>
      <c r="J89" s="261"/>
      <c r="K89" s="262"/>
    </row>
    <row r="90" spans="1:12" s="248" customFormat="1" x14ac:dyDescent="0.75">
      <c r="A90" s="264"/>
      <c r="B90" s="253" t="s">
        <v>374</v>
      </c>
      <c r="C90" s="263">
        <v>698.77</v>
      </c>
      <c r="D90" s="254"/>
      <c r="F90" s="340" t="s">
        <v>331</v>
      </c>
      <c r="G90" s="339">
        <v>5289.2</v>
      </c>
      <c r="H90" s="340" t="s">
        <v>340</v>
      </c>
      <c r="I90" s="339">
        <v>5289.6</v>
      </c>
      <c r="J90" s="256"/>
      <c r="K90" s="262"/>
      <c r="L90" s="248" t="s">
        <v>249</v>
      </c>
    </row>
    <row r="91" spans="1:12" s="248" customFormat="1" x14ac:dyDescent="0.75">
      <c r="A91" s="264"/>
      <c r="B91" s="253" t="s">
        <v>387</v>
      </c>
      <c r="C91" s="263">
        <v>86.94</v>
      </c>
      <c r="D91" s="254"/>
      <c r="F91" s="250"/>
      <c r="G91" s="262"/>
      <c r="H91" s="250"/>
      <c r="I91" s="262"/>
      <c r="J91" s="349" t="s">
        <v>358</v>
      </c>
      <c r="K91" s="339">
        <v>1327</v>
      </c>
      <c r="L91" s="248" t="s">
        <v>249</v>
      </c>
    </row>
    <row r="92" spans="1:12" s="248" customFormat="1" x14ac:dyDescent="0.75">
      <c r="A92" s="264"/>
      <c r="B92" s="253" t="s">
        <v>387</v>
      </c>
      <c r="C92" s="263">
        <v>259.63</v>
      </c>
      <c r="D92" s="254"/>
      <c r="F92" s="250"/>
      <c r="G92" s="262"/>
      <c r="H92" s="250"/>
      <c r="I92" s="262"/>
      <c r="J92" s="349" t="s">
        <v>358</v>
      </c>
      <c r="K92" s="339">
        <v>3962.6</v>
      </c>
      <c r="L92" s="248" t="s">
        <v>249</v>
      </c>
    </row>
    <row r="93" spans="1:12" s="248" customFormat="1" x14ac:dyDescent="0.75">
      <c r="A93" s="264"/>
      <c r="B93" s="253"/>
      <c r="C93" s="263"/>
      <c r="D93" s="254"/>
      <c r="F93" s="250"/>
      <c r="G93" s="262"/>
      <c r="H93" s="250"/>
      <c r="I93" s="262"/>
      <c r="J93" s="256"/>
      <c r="K93" s="262"/>
    </row>
    <row r="94" spans="1:12" s="248" customFormat="1" x14ac:dyDescent="0.75">
      <c r="A94" s="264"/>
      <c r="B94" s="276" t="s">
        <v>208</v>
      </c>
      <c r="C94" s="263"/>
      <c r="D94" s="254"/>
      <c r="F94" s="261"/>
      <c r="G94" s="262"/>
      <c r="H94" s="261"/>
      <c r="I94" s="262"/>
      <c r="J94" s="250"/>
      <c r="K94" s="262"/>
    </row>
    <row r="95" spans="1:12" s="248" customFormat="1" x14ac:dyDescent="0.75">
      <c r="A95" s="264"/>
      <c r="B95" s="223" t="s">
        <v>210</v>
      </c>
      <c r="C95" s="263"/>
      <c r="D95" s="271"/>
      <c r="F95" s="261"/>
      <c r="G95" s="262"/>
      <c r="H95" s="261"/>
      <c r="I95" s="262"/>
      <c r="J95" s="250"/>
      <c r="K95" s="262"/>
    </row>
    <row r="96" spans="1:12" s="248" customFormat="1" x14ac:dyDescent="0.75">
      <c r="A96" s="312"/>
      <c r="B96" s="223" t="s">
        <v>257</v>
      </c>
      <c r="C96" s="263">
        <v>720.58</v>
      </c>
      <c r="D96" s="271"/>
      <c r="F96" s="341" t="s">
        <v>268</v>
      </c>
      <c r="G96" s="339">
        <v>11095.97</v>
      </c>
      <c r="H96" s="261"/>
      <c r="I96" s="262"/>
      <c r="J96" s="250"/>
      <c r="K96" s="262"/>
      <c r="L96" s="248" t="s">
        <v>250</v>
      </c>
    </row>
    <row r="97" spans="1:15" s="248" customFormat="1" x14ac:dyDescent="0.75">
      <c r="A97" s="264"/>
      <c r="B97" s="223" t="s">
        <v>257</v>
      </c>
      <c r="C97" s="263">
        <v>856.46</v>
      </c>
      <c r="D97" s="271"/>
      <c r="F97" s="341" t="s">
        <v>271</v>
      </c>
      <c r="G97" s="339">
        <v>12984.05</v>
      </c>
      <c r="H97" s="261"/>
      <c r="I97" s="262"/>
      <c r="J97" s="250"/>
      <c r="K97" s="262"/>
      <c r="L97" s="248" t="s">
        <v>250</v>
      </c>
    </row>
    <row r="98" spans="1:15" s="248" customFormat="1" x14ac:dyDescent="0.75">
      <c r="A98" s="264"/>
      <c r="B98" s="223" t="s">
        <v>257</v>
      </c>
      <c r="C98" s="263">
        <v>530.21</v>
      </c>
      <c r="D98" s="271"/>
      <c r="F98" s="341" t="s">
        <v>306</v>
      </c>
      <c r="G98" s="339">
        <v>8110.13</v>
      </c>
      <c r="H98" s="261"/>
      <c r="I98" s="262"/>
      <c r="J98" s="250"/>
      <c r="K98" s="262"/>
      <c r="L98" s="248" t="s">
        <v>250</v>
      </c>
    </row>
    <row r="99" spans="1:15" s="248" customFormat="1" x14ac:dyDescent="0.75">
      <c r="A99" s="264"/>
      <c r="B99" s="223" t="s">
        <v>257</v>
      </c>
      <c r="C99" s="263">
        <v>492.52</v>
      </c>
      <c r="D99" s="271"/>
      <c r="F99" s="261"/>
      <c r="G99" s="262"/>
      <c r="H99" s="341" t="s">
        <v>336</v>
      </c>
      <c r="I99" s="339">
        <v>7289.55</v>
      </c>
      <c r="J99" s="250"/>
      <c r="K99" s="262"/>
      <c r="L99" s="248" t="s">
        <v>250</v>
      </c>
    </row>
    <row r="100" spans="1:15" s="248" customFormat="1" x14ac:dyDescent="0.75">
      <c r="A100" s="264"/>
      <c r="B100" s="223" t="s">
        <v>257</v>
      </c>
      <c r="C100" s="263">
        <v>308.14</v>
      </c>
      <c r="D100" s="271"/>
      <c r="F100" s="261"/>
      <c r="G100" s="262"/>
      <c r="H100" s="341" t="s">
        <v>344</v>
      </c>
      <c r="I100" s="339">
        <v>4740.3900000000003</v>
      </c>
      <c r="J100" s="250"/>
      <c r="K100" s="262"/>
      <c r="L100" s="248" t="s">
        <v>250</v>
      </c>
    </row>
    <row r="101" spans="1:15" s="248" customFormat="1" x14ac:dyDescent="0.75">
      <c r="A101" s="264"/>
      <c r="B101" s="223"/>
      <c r="C101" s="263"/>
      <c r="D101" s="271"/>
      <c r="F101" s="261"/>
      <c r="G101" s="262"/>
      <c r="H101" s="261"/>
      <c r="I101" s="262"/>
      <c r="J101" s="250"/>
      <c r="K101" s="262"/>
    </row>
    <row r="102" spans="1:15" s="248" customFormat="1" x14ac:dyDescent="0.75">
      <c r="A102" s="264"/>
      <c r="B102" s="223"/>
      <c r="C102" s="263"/>
      <c r="D102" s="352"/>
      <c r="E102" s="354"/>
      <c r="F102" s="261"/>
      <c r="G102" s="262"/>
      <c r="H102" s="261"/>
      <c r="I102" s="262"/>
      <c r="J102" s="250"/>
      <c r="K102" s="262"/>
    </row>
    <row r="103" spans="1:15" s="248" customFormat="1" x14ac:dyDescent="0.75">
      <c r="A103" s="264"/>
      <c r="B103" s="276" t="s">
        <v>99</v>
      </c>
      <c r="C103" s="263"/>
      <c r="D103" s="353"/>
      <c r="E103" s="354"/>
      <c r="F103" s="261"/>
      <c r="G103" s="262"/>
      <c r="H103" s="261"/>
      <c r="I103" s="262"/>
      <c r="J103" s="261"/>
      <c r="K103" s="262"/>
    </row>
    <row r="104" spans="1:15" s="248" customFormat="1" x14ac:dyDescent="0.75">
      <c r="A104" s="264"/>
      <c r="B104" s="253" t="s">
        <v>347</v>
      </c>
      <c r="C104" s="263">
        <v>1390.53</v>
      </c>
      <c r="D104" s="260"/>
      <c r="E104" s="355"/>
      <c r="F104" s="344" t="s">
        <v>305</v>
      </c>
      <c r="G104" s="339">
        <v>21441</v>
      </c>
      <c r="H104" s="278"/>
      <c r="I104" s="262"/>
      <c r="J104" s="250"/>
      <c r="K104" s="262"/>
      <c r="L104" s="262" t="s">
        <v>250</v>
      </c>
      <c r="M104" s="257"/>
      <c r="N104" s="257"/>
      <c r="O104" s="257"/>
    </row>
    <row r="105" spans="1:15" s="248" customFormat="1" x14ac:dyDescent="0.75">
      <c r="A105" s="264"/>
      <c r="B105" s="253" t="s">
        <v>377</v>
      </c>
      <c r="C105" s="263">
        <v>896.83</v>
      </c>
      <c r="D105" s="260"/>
      <c r="E105" s="355"/>
      <c r="F105" s="278"/>
      <c r="G105" s="262"/>
      <c r="H105" s="344" t="s">
        <v>319</v>
      </c>
      <c r="I105" s="339">
        <v>13733</v>
      </c>
      <c r="J105" s="250"/>
      <c r="K105" s="262"/>
      <c r="L105" s="262" t="s">
        <v>250</v>
      </c>
      <c r="M105" s="257"/>
      <c r="N105" s="257"/>
      <c r="O105" s="257"/>
    </row>
    <row r="106" spans="1:15" s="248" customFormat="1" x14ac:dyDescent="0.75">
      <c r="A106" s="264"/>
      <c r="B106" s="253" t="s">
        <v>376</v>
      </c>
      <c r="C106" s="263">
        <v>562.6</v>
      </c>
      <c r="D106" s="260"/>
      <c r="E106" s="355"/>
      <c r="F106" s="278"/>
      <c r="G106" s="262"/>
      <c r="H106" s="344" t="s">
        <v>319</v>
      </c>
      <c r="I106" s="339">
        <v>8615</v>
      </c>
      <c r="J106" s="250"/>
      <c r="K106" s="262"/>
      <c r="L106" s="262" t="s">
        <v>250</v>
      </c>
      <c r="M106" s="257"/>
      <c r="N106" s="257"/>
      <c r="O106" s="257"/>
    </row>
    <row r="107" spans="1:15" s="248" customFormat="1" x14ac:dyDescent="0.75">
      <c r="A107" s="264"/>
      <c r="B107" s="253" t="s">
        <v>385</v>
      </c>
      <c r="C107" s="263">
        <v>707.05</v>
      </c>
      <c r="D107" s="260"/>
      <c r="E107" s="355"/>
      <c r="F107" s="278"/>
      <c r="G107" s="262"/>
      <c r="H107" s="278"/>
      <c r="I107" s="262"/>
      <c r="J107" s="340" t="s">
        <v>384</v>
      </c>
      <c r="K107" s="339">
        <v>10870</v>
      </c>
      <c r="L107" s="262" t="s">
        <v>250</v>
      </c>
      <c r="M107" s="257"/>
      <c r="N107" s="257"/>
      <c r="O107" s="257"/>
    </row>
    <row r="108" spans="1:15" s="248" customFormat="1" x14ac:dyDescent="0.75">
      <c r="A108" s="264"/>
      <c r="B108" s="253" t="s">
        <v>385</v>
      </c>
      <c r="C108" s="263">
        <v>461.89</v>
      </c>
      <c r="D108" s="260"/>
      <c r="E108" s="355"/>
      <c r="F108" s="278"/>
      <c r="G108" s="262"/>
      <c r="H108" s="278"/>
      <c r="I108" s="262"/>
      <c r="J108" s="340" t="s">
        <v>384</v>
      </c>
      <c r="K108" s="339">
        <v>7101</v>
      </c>
      <c r="L108" s="257" t="s">
        <v>250</v>
      </c>
      <c r="M108" s="257"/>
      <c r="N108" s="257"/>
      <c r="O108" s="257"/>
    </row>
    <row r="109" spans="1:15" s="248" customFormat="1" x14ac:dyDescent="0.75">
      <c r="A109" s="264"/>
      <c r="B109" s="253"/>
      <c r="C109" s="263"/>
      <c r="D109" s="260"/>
      <c r="E109" s="355"/>
      <c r="F109" s="278"/>
      <c r="G109" s="262"/>
      <c r="H109" s="278"/>
      <c r="I109" s="262"/>
      <c r="J109" s="250"/>
      <c r="K109" s="262"/>
      <c r="L109" s="257"/>
      <c r="M109" s="257"/>
      <c r="N109" s="257"/>
      <c r="O109" s="257"/>
    </row>
    <row r="110" spans="1:15" s="248" customFormat="1" x14ac:dyDescent="0.75">
      <c r="A110" s="264"/>
      <c r="B110" s="276" t="s">
        <v>28</v>
      </c>
      <c r="C110" s="263"/>
      <c r="D110" s="353"/>
      <c r="E110" s="354"/>
      <c r="F110" s="261"/>
      <c r="G110" s="262"/>
      <c r="H110" s="261"/>
      <c r="I110" s="262"/>
      <c r="J110" s="261"/>
      <c r="K110" s="262"/>
    </row>
    <row r="111" spans="1:15" s="248" customFormat="1" x14ac:dyDescent="0.75">
      <c r="A111" s="264"/>
      <c r="B111" s="279" t="s">
        <v>264</v>
      </c>
      <c r="C111" s="263">
        <v>1611.87</v>
      </c>
      <c r="D111" s="352"/>
      <c r="E111" s="354"/>
      <c r="F111" s="340" t="s">
        <v>265</v>
      </c>
      <c r="G111" s="339">
        <v>24097.52</v>
      </c>
      <c r="H111" s="250"/>
      <c r="I111" s="262"/>
      <c r="J111" s="250"/>
      <c r="K111" s="262"/>
      <c r="L111" s="248" t="s">
        <v>249</v>
      </c>
    </row>
    <row r="112" spans="1:15" s="248" customFormat="1" x14ac:dyDescent="0.75">
      <c r="A112" s="264"/>
      <c r="B112" s="279" t="s">
        <v>349</v>
      </c>
      <c r="C112" s="263">
        <v>1569.62</v>
      </c>
      <c r="D112" s="271"/>
      <c r="F112" s="250"/>
      <c r="G112" s="262"/>
      <c r="H112" s="340" t="s">
        <v>348</v>
      </c>
      <c r="I112" s="339">
        <v>23733.599999999999</v>
      </c>
      <c r="J112" s="250"/>
      <c r="K112" s="262"/>
      <c r="L112" s="248" t="s">
        <v>249</v>
      </c>
    </row>
    <row r="113" spans="1:12" s="248" customFormat="1" x14ac:dyDescent="0.75">
      <c r="A113" s="312"/>
      <c r="B113" s="279" t="s">
        <v>350</v>
      </c>
      <c r="C113" s="263">
        <v>1830.05</v>
      </c>
      <c r="D113" s="271"/>
      <c r="F113" s="250"/>
      <c r="G113" s="262"/>
      <c r="H113" s="340" t="s">
        <v>351</v>
      </c>
      <c r="I113" s="339">
        <v>27733</v>
      </c>
      <c r="J113" s="250"/>
      <c r="K113" s="262"/>
      <c r="L113" s="248" t="s">
        <v>249</v>
      </c>
    </row>
    <row r="114" spans="1:12" s="248" customFormat="1" x14ac:dyDescent="0.75">
      <c r="A114" s="312"/>
      <c r="B114" s="279" t="s">
        <v>353</v>
      </c>
      <c r="C114" s="263">
        <v>344.45</v>
      </c>
      <c r="D114" s="271"/>
      <c r="F114" s="250"/>
      <c r="G114" s="262"/>
      <c r="H114" s="340" t="s">
        <v>354</v>
      </c>
      <c r="I114" s="339">
        <v>5220</v>
      </c>
      <c r="J114" s="250"/>
      <c r="K114" s="262"/>
      <c r="L114" s="321" t="s">
        <v>249</v>
      </c>
    </row>
    <row r="115" spans="1:12" s="248" customFormat="1" x14ac:dyDescent="0.75">
      <c r="A115" s="264"/>
      <c r="B115" s="279"/>
      <c r="C115" s="263"/>
      <c r="D115" s="271"/>
      <c r="F115" s="250"/>
      <c r="G115" s="262"/>
      <c r="H115" s="250"/>
      <c r="I115" s="262"/>
      <c r="J115" s="250"/>
      <c r="K115" s="262"/>
    </row>
    <row r="116" spans="1:12" s="248" customFormat="1" x14ac:dyDescent="0.75">
      <c r="A116" s="264"/>
      <c r="B116" s="276" t="s">
        <v>100</v>
      </c>
      <c r="C116" s="263"/>
      <c r="D116" s="254"/>
      <c r="F116" s="261"/>
      <c r="G116" s="262"/>
      <c r="H116" s="261"/>
      <c r="I116" s="262"/>
      <c r="J116" s="261"/>
      <c r="K116" s="262"/>
    </row>
    <row r="117" spans="1:12" s="248" customFormat="1" x14ac:dyDescent="0.75">
      <c r="A117" s="264"/>
      <c r="B117" s="253" t="s">
        <v>386</v>
      </c>
      <c r="C117" s="263">
        <v>11559.83</v>
      </c>
      <c r="D117" s="271"/>
      <c r="F117" s="340" t="s">
        <v>271</v>
      </c>
      <c r="G117" s="342">
        <v>73553.009999999995</v>
      </c>
      <c r="H117" s="340" t="s">
        <v>338</v>
      </c>
      <c r="I117" s="339">
        <v>52442.31</v>
      </c>
      <c r="J117" s="348" t="s">
        <v>356</v>
      </c>
      <c r="K117" s="339">
        <v>49077.440000000002</v>
      </c>
      <c r="L117" s="248" t="s">
        <v>249</v>
      </c>
    </row>
    <row r="118" spans="1:12" s="248" customFormat="1" x14ac:dyDescent="0.75">
      <c r="A118" s="264"/>
      <c r="B118" s="253"/>
      <c r="C118" s="263">
        <v>0</v>
      </c>
      <c r="D118" s="271"/>
      <c r="F118" s="278"/>
      <c r="G118" s="262"/>
      <c r="H118" s="250"/>
      <c r="I118" s="262"/>
      <c r="J118" s="280"/>
      <c r="K118" s="262"/>
    </row>
    <row r="119" spans="1:12" s="248" customFormat="1" x14ac:dyDescent="0.75">
      <c r="A119" s="264"/>
      <c r="B119" s="253"/>
      <c r="C119" s="263"/>
      <c r="D119" s="271"/>
      <c r="F119" s="278"/>
      <c r="G119" s="262"/>
      <c r="H119" s="250"/>
      <c r="I119" s="262"/>
      <c r="J119" s="280"/>
      <c r="K119" s="262"/>
    </row>
    <row r="120" spans="1:12" s="248" customFormat="1" x14ac:dyDescent="0.75">
      <c r="A120" s="264"/>
      <c r="B120" s="281" t="s">
        <v>231</v>
      </c>
      <c r="C120" s="263"/>
      <c r="D120" s="254"/>
      <c r="F120" s="261"/>
      <c r="G120" s="262"/>
      <c r="H120" s="261"/>
      <c r="I120" s="262"/>
      <c r="J120" s="261"/>
      <c r="K120" s="262"/>
    </row>
    <row r="121" spans="1:12" s="248" customFormat="1" x14ac:dyDescent="0.75">
      <c r="A121" s="264"/>
      <c r="B121" s="253" t="s">
        <v>252</v>
      </c>
      <c r="C121" s="263"/>
      <c r="D121" s="254"/>
      <c r="F121" s="261"/>
      <c r="G121" s="262"/>
      <c r="H121" s="261"/>
      <c r="I121" s="262"/>
      <c r="J121" s="261"/>
      <c r="K121" s="262"/>
    </row>
    <row r="122" spans="1:12" s="248" customFormat="1" x14ac:dyDescent="0.75">
      <c r="A122" s="264"/>
      <c r="B122" s="282" t="s">
        <v>212</v>
      </c>
      <c r="C122" s="263"/>
      <c r="D122" s="254"/>
      <c r="F122" s="261"/>
      <c r="G122" s="262"/>
      <c r="H122" s="261"/>
      <c r="I122" s="257"/>
      <c r="J122" s="261"/>
      <c r="K122" s="262"/>
    </row>
    <row r="123" spans="1:12" s="248" customFormat="1" x14ac:dyDescent="0.75">
      <c r="A123" s="264"/>
      <c r="B123" s="223" t="s">
        <v>259</v>
      </c>
      <c r="C123" s="263">
        <v>178.46</v>
      </c>
      <c r="D123" s="271"/>
      <c r="F123" s="340" t="s">
        <v>266</v>
      </c>
      <c r="G123" s="339">
        <v>2668</v>
      </c>
      <c r="H123" s="250"/>
      <c r="I123" s="257"/>
      <c r="J123" s="357"/>
      <c r="K123" s="262"/>
      <c r="L123" s="248" t="s">
        <v>249</v>
      </c>
    </row>
    <row r="124" spans="1:12" s="317" customFormat="1" x14ac:dyDescent="0.75">
      <c r="A124" s="313"/>
      <c r="B124" s="314" t="s">
        <v>256</v>
      </c>
      <c r="C124" s="315"/>
      <c r="D124" s="316"/>
      <c r="F124" s="318"/>
      <c r="G124" s="319"/>
      <c r="H124" s="318"/>
      <c r="I124" s="356"/>
      <c r="J124" s="320"/>
      <c r="K124" s="319"/>
      <c r="L124" s="317" t="s">
        <v>249</v>
      </c>
    </row>
    <row r="125" spans="1:12" s="248" customFormat="1" x14ac:dyDescent="0.75">
      <c r="A125" s="264"/>
      <c r="B125" s="282" t="s">
        <v>213</v>
      </c>
      <c r="C125" s="263"/>
      <c r="D125" s="254"/>
      <c r="F125" s="261"/>
      <c r="G125" s="262"/>
      <c r="H125" s="261"/>
      <c r="I125" s="257"/>
      <c r="J125" s="261"/>
      <c r="K125" s="262"/>
    </row>
    <row r="126" spans="1:12" s="248" customFormat="1" x14ac:dyDescent="0.75">
      <c r="A126" s="264"/>
      <c r="B126" s="253"/>
      <c r="C126" s="263"/>
      <c r="D126" s="254"/>
      <c r="F126" s="250"/>
      <c r="G126" s="262"/>
      <c r="H126" s="261"/>
      <c r="I126" s="257"/>
      <c r="J126" s="261"/>
      <c r="K126" s="262"/>
    </row>
    <row r="127" spans="1:12" s="248" customFormat="1" x14ac:dyDescent="0.75">
      <c r="A127" s="264"/>
      <c r="B127" s="223"/>
      <c r="C127" s="263"/>
      <c r="D127" s="271"/>
      <c r="F127" s="250"/>
      <c r="G127" s="262"/>
      <c r="H127" s="250"/>
      <c r="I127" s="257"/>
      <c r="J127" s="250"/>
      <c r="K127" s="262"/>
    </row>
    <row r="128" spans="1:12" s="248" customFormat="1" x14ac:dyDescent="0.75">
      <c r="A128" s="264"/>
      <c r="B128" s="222" t="s">
        <v>97</v>
      </c>
      <c r="C128" s="297"/>
      <c r="D128" s="267"/>
      <c r="F128" s="261"/>
      <c r="G128" s="262"/>
      <c r="H128" s="261"/>
      <c r="I128" s="262"/>
      <c r="J128" s="261"/>
      <c r="K128" s="262"/>
    </row>
    <row r="129" spans="1:12" s="248" customFormat="1" x14ac:dyDescent="0.75">
      <c r="A129" s="264"/>
      <c r="B129" s="283" t="s">
        <v>98</v>
      </c>
      <c r="C129" s="298"/>
      <c r="D129" s="284"/>
      <c r="F129" s="261"/>
      <c r="G129" s="262"/>
      <c r="H129" s="261"/>
      <c r="I129" s="262"/>
      <c r="J129" s="261"/>
      <c r="K129" s="262"/>
    </row>
    <row r="130" spans="1:12" s="248" customFormat="1" x14ac:dyDescent="0.75">
      <c r="A130" s="264"/>
      <c r="B130" s="325" t="s">
        <v>260</v>
      </c>
      <c r="C130" s="263">
        <v>90.52</v>
      </c>
      <c r="D130" s="284"/>
      <c r="F130" s="341" t="s">
        <v>306</v>
      </c>
      <c r="G130" s="339">
        <v>406</v>
      </c>
      <c r="H130" s="341" t="s">
        <v>336</v>
      </c>
      <c r="I130" s="339">
        <v>945.01</v>
      </c>
      <c r="J130" s="261"/>
      <c r="K130" s="262"/>
      <c r="L130" s="248" t="s">
        <v>250</v>
      </c>
    </row>
    <row r="131" spans="1:12" s="248" customFormat="1" x14ac:dyDescent="0.75">
      <c r="A131" s="264"/>
      <c r="B131" s="325" t="s">
        <v>335</v>
      </c>
      <c r="C131" s="263">
        <v>388.52</v>
      </c>
      <c r="D131" s="284"/>
      <c r="F131" s="261"/>
      <c r="G131" s="262"/>
      <c r="H131" s="341" t="s">
        <v>299</v>
      </c>
      <c r="I131" s="339">
        <v>5926.83</v>
      </c>
      <c r="J131" s="261"/>
      <c r="K131" s="262"/>
      <c r="L131" s="248" t="s">
        <v>250</v>
      </c>
    </row>
    <row r="132" spans="1:12" s="248" customFormat="1" x14ac:dyDescent="0.75">
      <c r="A132" s="264"/>
      <c r="B132" s="282" t="s">
        <v>246</v>
      </c>
      <c r="C132" s="263"/>
      <c r="D132" s="284"/>
      <c r="F132" s="261"/>
      <c r="G132" s="262"/>
      <c r="H132" s="261"/>
      <c r="I132" s="262"/>
      <c r="J132" s="261"/>
      <c r="K132" s="262"/>
    </row>
    <row r="133" spans="1:12" s="248" customFormat="1" x14ac:dyDescent="0.75">
      <c r="A133" s="264"/>
      <c r="B133" s="253" t="s">
        <v>247</v>
      </c>
      <c r="C133" s="263"/>
      <c r="D133" s="284"/>
      <c r="F133" s="250"/>
      <c r="G133" s="262"/>
      <c r="H133" s="261"/>
      <c r="I133" s="262"/>
      <c r="J133" s="261"/>
      <c r="K133" s="262"/>
    </row>
    <row r="134" spans="1:12" s="248" customFormat="1" x14ac:dyDescent="0.75">
      <c r="A134" s="264"/>
      <c r="B134" s="283"/>
      <c r="C134" s="263"/>
      <c r="D134" s="284"/>
      <c r="F134" s="261"/>
      <c r="G134" s="262"/>
      <c r="H134" s="261"/>
      <c r="I134" s="262"/>
      <c r="J134" s="261"/>
      <c r="K134" s="262"/>
    </row>
    <row r="135" spans="1:12" s="248" customFormat="1" x14ac:dyDescent="0.75">
      <c r="A135" s="264"/>
      <c r="B135" s="283"/>
      <c r="C135" s="263"/>
      <c r="D135" s="284"/>
      <c r="F135" s="261"/>
      <c r="G135" s="262"/>
      <c r="H135" s="261"/>
      <c r="I135" s="262"/>
      <c r="J135" s="261"/>
      <c r="K135" s="262"/>
    </row>
    <row r="136" spans="1:12" s="248" customFormat="1" x14ac:dyDescent="0.75">
      <c r="A136" s="264"/>
      <c r="B136" s="222" t="s">
        <v>229</v>
      </c>
      <c r="C136" s="296"/>
      <c r="D136" s="273"/>
      <c r="F136" s="261"/>
      <c r="G136" s="262"/>
      <c r="H136" s="261"/>
      <c r="I136" s="262"/>
      <c r="J136" s="261"/>
      <c r="K136" s="262"/>
    </row>
    <row r="137" spans="1:12" s="248" customFormat="1" x14ac:dyDescent="0.75">
      <c r="A137" s="264"/>
      <c r="B137" s="285" t="s">
        <v>230</v>
      </c>
      <c r="C137" s="263"/>
      <c r="D137" s="273"/>
      <c r="F137" s="261"/>
      <c r="G137" s="262"/>
      <c r="H137" s="261"/>
      <c r="I137" s="262"/>
      <c r="J137" s="261"/>
      <c r="K137" s="262"/>
    </row>
    <row r="138" spans="1:12" s="248" customFormat="1" x14ac:dyDescent="0.75">
      <c r="A138" s="264" t="s">
        <v>85</v>
      </c>
      <c r="B138" s="253" t="s">
        <v>262</v>
      </c>
      <c r="C138" s="263">
        <v>1948.05</v>
      </c>
      <c r="D138" s="273"/>
      <c r="F138" s="341" t="s">
        <v>273</v>
      </c>
      <c r="G138" s="339">
        <v>30088.15</v>
      </c>
      <c r="H138" s="261"/>
      <c r="I138" s="262"/>
      <c r="J138" s="250"/>
      <c r="K138" s="262"/>
      <c r="L138" s="248" t="s">
        <v>249</v>
      </c>
    </row>
    <row r="139" spans="1:12" s="248" customFormat="1" x14ac:dyDescent="0.75">
      <c r="A139" s="264" t="s">
        <v>86</v>
      </c>
      <c r="B139" s="253" t="s">
        <v>274</v>
      </c>
      <c r="C139" s="263">
        <v>1390.46</v>
      </c>
      <c r="D139" s="273"/>
      <c r="F139" s="341" t="s">
        <v>275</v>
      </c>
      <c r="G139" s="339">
        <v>10681.2</v>
      </c>
      <c r="H139" s="261"/>
      <c r="I139" s="262"/>
      <c r="J139" s="340" t="s">
        <v>357</v>
      </c>
      <c r="K139" s="339">
        <v>10681.2</v>
      </c>
      <c r="L139" s="248" t="s">
        <v>249</v>
      </c>
    </row>
    <row r="140" spans="1:12" s="248" customFormat="1" x14ac:dyDescent="0.75">
      <c r="A140" s="264"/>
      <c r="B140" s="253"/>
      <c r="C140" s="263"/>
      <c r="D140" s="254"/>
      <c r="F140" s="250"/>
      <c r="G140" s="262"/>
      <c r="H140" s="261"/>
      <c r="I140" s="262"/>
      <c r="J140" s="261"/>
      <c r="K140" s="262"/>
    </row>
    <row r="141" spans="1:12" s="248" customFormat="1" x14ac:dyDescent="0.75">
      <c r="A141" s="264"/>
      <c r="B141" s="286" t="s">
        <v>214</v>
      </c>
      <c r="C141" s="296"/>
      <c r="D141" s="254"/>
      <c r="F141" s="261"/>
      <c r="G141" s="262"/>
      <c r="H141" s="261"/>
      <c r="I141" s="262"/>
      <c r="J141" s="261"/>
      <c r="K141" s="262"/>
    </row>
    <row r="142" spans="1:12" s="248" customFormat="1" x14ac:dyDescent="0.75">
      <c r="A142" s="264" t="s">
        <v>87</v>
      </c>
      <c r="B142" s="253" t="s">
        <v>88</v>
      </c>
      <c r="C142" s="263">
        <v>19.600000000000001</v>
      </c>
      <c r="D142" s="254"/>
      <c r="F142" s="250"/>
      <c r="G142" s="262"/>
      <c r="H142" s="340" t="s">
        <v>310</v>
      </c>
      <c r="I142" s="339">
        <f>298+900</f>
        <v>1198</v>
      </c>
      <c r="J142" s="250"/>
      <c r="K142" s="262"/>
      <c r="L142" s="248" t="s">
        <v>249</v>
      </c>
    </row>
    <row r="143" spans="1:12" s="248" customFormat="1" x14ac:dyDescent="0.75">
      <c r="A143" s="264"/>
      <c r="B143" s="253" t="s">
        <v>130</v>
      </c>
      <c r="C143" s="263">
        <v>3.11</v>
      </c>
      <c r="D143" s="254"/>
      <c r="F143" s="250"/>
      <c r="G143" s="262"/>
      <c r="H143" s="340" t="s">
        <v>310</v>
      </c>
      <c r="I143" s="339">
        <f>47.36+144</f>
        <v>191.36</v>
      </c>
      <c r="J143" s="250"/>
      <c r="K143" s="262"/>
      <c r="L143" s="248" t="s">
        <v>249</v>
      </c>
    </row>
    <row r="144" spans="1:12" s="248" customFormat="1" x14ac:dyDescent="0.75">
      <c r="A144" s="264"/>
      <c r="B144" s="287"/>
      <c r="C144" s="263"/>
      <c r="D144" s="254"/>
      <c r="F144" s="261"/>
      <c r="G144" s="262"/>
      <c r="H144" s="261"/>
      <c r="I144" s="262"/>
      <c r="J144" s="261"/>
      <c r="K144" s="262"/>
    </row>
    <row r="145" spans="1:16" s="248" customFormat="1" x14ac:dyDescent="0.75">
      <c r="A145" s="264"/>
      <c r="B145" s="288" t="s">
        <v>152</v>
      </c>
      <c r="C145" s="263"/>
      <c r="D145" s="254"/>
      <c r="F145" s="261"/>
      <c r="G145" s="262"/>
      <c r="H145" s="261"/>
      <c r="I145" s="262"/>
      <c r="J145" s="261"/>
      <c r="K145" s="262"/>
    </row>
    <row r="146" spans="1:16" s="248" customFormat="1" x14ac:dyDescent="0.75">
      <c r="A146" s="264"/>
      <c r="B146" s="253" t="s">
        <v>267</v>
      </c>
      <c r="C146" s="263">
        <v>112.25</v>
      </c>
      <c r="D146" s="254"/>
      <c r="F146" s="341" t="s">
        <v>268</v>
      </c>
      <c r="G146" s="339">
        <v>1728.79</v>
      </c>
      <c r="H146" s="261"/>
      <c r="I146" s="262"/>
      <c r="J146" s="261"/>
      <c r="K146" s="262"/>
    </row>
    <row r="147" spans="1:16" s="248" customFormat="1" x14ac:dyDescent="0.75">
      <c r="A147" s="264"/>
      <c r="B147" s="253" t="s">
        <v>269</v>
      </c>
      <c r="C147" s="263">
        <v>73.88</v>
      </c>
      <c r="D147" s="254"/>
      <c r="F147" s="341" t="s">
        <v>268</v>
      </c>
      <c r="G147" s="339">
        <v>1137.8599999999999</v>
      </c>
      <c r="H147" s="261"/>
      <c r="I147" s="262"/>
      <c r="J147" s="261"/>
      <c r="K147" s="262"/>
      <c r="L147" s="307" t="s">
        <v>249</v>
      </c>
      <c r="M147" s="292"/>
      <c r="N147" s="292"/>
      <c r="O147" s="292"/>
      <c r="P147" s="292"/>
    </row>
    <row r="148" spans="1:16" s="248" customFormat="1" x14ac:dyDescent="0.75">
      <c r="A148" s="264"/>
      <c r="B148" s="253" t="s">
        <v>270</v>
      </c>
      <c r="C148" s="263">
        <v>1034.23</v>
      </c>
      <c r="D148" s="254"/>
      <c r="F148" s="341" t="s">
        <v>268</v>
      </c>
      <c r="G148" s="339">
        <v>15927.27</v>
      </c>
      <c r="H148" s="261"/>
      <c r="I148" s="262"/>
      <c r="J148" s="261"/>
      <c r="K148" s="262"/>
      <c r="L148" s="307" t="s">
        <v>249</v>
      </c>
      <c r="M148" s="307"/>
      <c r="N148" s="292"/>
    </row>
    <row r="149" spans="1:16" s="248" customFormat="1" x14ac:dyDescent="0.75">
      <c r="A149" s="264"/>
      <c r="B149" s="253" t="s">
        <v>363</v>
      </c>
      <c r="C149" s="263">
        <v>19.350000000000001</v>
      </c>
      <c r="D149" s="254"/>
      <c r="F149" s="261"/>
      <c r="G149" s="262"/>
      <c r="H149" s="341" t="s">
        <v>333</v>
      </c>
      <c r="I149" s="339">
        <v>298.7</v>
      </c>
      <c r="J149" s="261"/>
      <c r="K149" s="262"/>
      <c r="L149" s="307" t="s">
        <v>249</v>
      </c>
      <c r="M149" s="307"/>
      <c r="N149" s="292"/>
    </row>
    <row r="150" spans="1:16" s="248" customFormat="1" x14ac:dyDescent="0.75">
      <c r="A150" s="264"/>
      <c r="B150" s="253" t="s">
        <v>279</v>
      </c>
      <c r="C150" s="263">
        <v>11.19</v>
      </c>
      <c r="D150" s="254"/>
      <c r="E150" s="307"/>
      <c r="F150" s="347" t="s">
        <v>277</v>
      </c>
      <c r="G150" s="342">
        <v>172.91</v>
      </c>
      <c r="H150" s="261"/>
      <c r="I150" s="262"/>
      <c r="J150" s="261"/>
      <c r="K150" s="262"/>
      <c r="L150" s="307" t="s">
        <v>249</v>
      </c>
      <c r="M150" s="292"/>
      <c r="N150" s="292"/>
    </row>
    <row r="151" spans="1:16" s="248" customFormat="1" x14ac:dyDescent="0.75">
      <c r="A151" s="264"/>
      <c r="B151" s="253" t="s">
        <v>362</v>
      </c>
      <c r="C151" s="263">
        <v>21.39</v>
      </c>
      <c r="D151" s="254"/>
      <c r="E151" s="307"/>
      <c r="F151" s="345" t="s">
        <v>285</v>
      </c>
      <c r="G151" s="342">
        <v>320.29000000000002</v>
      </c>
      <c r="H151" s="261"/>
      <c r="I151" s="262"/>
      <c r="J151" s="261"/>
      <c r="K151" s="262"/>
      <c r="L151" s="307" t="s">
        <v>249</v>
      </c>
      <c r="M151" s="292"/>
      <c r="N151" s="292"/>
    </row>
    <row r="152" spans="1:16" s="248" customFormat="1" x14ac:dyDescent="0.75">
      <c r="A152" s="264"/>
      <c r="B152" s="364"/>
      <c r="C152" s="365"/>
      <c r="D152" s="366"/>
      <c r="E152" s="367"/>
      <c r="F152" s="368"/>
      <c r="G152" s="369"/>
      <c r="H152" s="245"/>
      <c r="I152" s="246"/>
      <c r="J152" s="261"/>
      <c r="K152" s="262"/>
      <c r="L152" s="307" t="s">
        <v>249</v>
      </c>
      <c r="M152" s="292"/>
      <c r="N152" s="292"/>
    </row>
    <row r="153" spans="1:16" s="248" customFormat="1" x14ac:dyDescent="0.75">
      <c r="A153" s="264"/>
      <c r="B153" s="253" t="s">
        <v>361</v>
      </c>
      <c r="C153" s="263">
        <v>580.35</v>
      </c>
      <c r="D153" s="254"/>
      <c r="F153" s="343" t="s">
        <v>306</v>
      </c>
      <c r="G153" s="339">
        <v>8877.1200000000008</v>
      </c>
      <c r="H153" s="261"/>
      <c r="I153" s="262"/>
      <c r="J153" s="261"/>
      <c r="K153" s="262"/>
      <c r="L153" s="307" t="s">
        <v>249</v>
      </c>
      <c r="M153" s="292"/>
      <c r="N153" s="292"/>
    </row>
    <row r="154" spans="1:16" s="248" customFormat="1" x14ac:dyDescent="0.75">
      <c r="A154" s="264"/>
      <c r="B154" s="253" t="s">
        <v>360</v>
      </c>
      <c r="C154" s="263">
        <v>224.7</v>
      </c>
      <c r="D154" s="254"/>
      <c r="F154" s="274"/>
      <c r="G154" s="262"/>
      <c r="H154" s="341" t="s">
        <v>333</v>
      </c>
      <c r="I154" s="339">
        <v>3397.69</v>
      </c>
      <c r="J154" s="261"/>
      <c r="K154" s="262"/>
      <c r="L154" s="307" t="s">
        <v>249</v>
      </c>
      <c r="M154" s="292"/>
      <c r="N154" s="292"/>
    </row>
    <row r="155" spans="1:16" s="248" customFormat="1" x14ac:dyDescent="0.75">
      <c r="A155" s="264"/>
      <c r="B155" s="253" t="s">
        <v>337</v>
      </c>
      <c r="C155" s="263">
        <v>22.42</v>
      </c>
      <c r="D155" s="254"/>
      <c r="F155" s="274"/>
      <c r="G155" s="262"/>
      <c r="H155" s="341" t="s">
        <v>339</v>
      </c>
      <c r="I155" s="339">
        <v>340.17</v>
      </c>
      <c r="J155" s="261"/>
      <c r="K155" s="262"/>
      <c r="L155" s="307" t="s">
        <v>249</v>
      </c>
      <c r="M155" s="292"/>
      <c r="N155" s="292"/>
    </row>
    <row r="156" spans="1:16" s="248" customFormat="1" x14ac:dyDescent="0.75">
      <c r="A156" s="264"/>
      <c r="B156" s="253" t="s">
        <v>359</v>
      </c>
      <c r="C156" s="263">
        <v>143.07</v>
      </c>
      <c r="D156" s="254"/>
      <c r="F156" s="274"/>
      <c r="G156" s="262"/>
      <c r="H156" s="341" t="s">
        <v>340</v>
      </c>
      <c r="I156" s="339">
        <v>2188.35</v>
      </c>
      <c r="J156" s="261"/>
      <c r="K156" s="262"/>
      <c r="L156" s="307" t="s">
        <v>249</v>
      </c>
      <c r="M156" s="292"/>
      <c r="N156" s="292"/>
    </row>
    <row r="157" spans="1:16" s="248" customFormat="1" x14ac:dyDescent="0.75">
      <c r="A157" s="264"/>
      <c r="B157" s="253" t="s">
        <v>341</v>
      </c>
      <c r="C157" s="263">
        <v>67.55</v>
      </c>
      <c r="D157" s="254"/>
      <c r="F157" s="274"/>
      <c r="G157" s="262"/>
      <c r="H157" s="341" t="s">
        <v>340</v>
      </c>
      <c r="I157" s="339">
        <v>1032.3</v>
      </c>
      <c r="J157" s="261"/>
      <c r="K157" s="262"/>
      <c r="L157" s="307" t="s">
        <v>249</v>
      </c>
      <c r="M157" s="292"/>
      <c r="N157" s="292"/>
    </row>
    <row r="158" spans="1:16" s="248" customFormat="1" x14ac:dyDescent="0.75">
      <c r="A158" s="264"/>
      <c r="B158" s="253" t="s">
        <v>342</v>
      </c>
      <c r="C158" s="263">
        <v>122.59</v>
      </c>
      <c r="D158" s="254"/>
      <c r="F158" s="274"/>
      <c r="G158" s="262"/>
      <c r="H158" s="341" t="s">
        <v>343</v>
      </c>
      <c r="I158" s="339">
        <v>1869</v>
      </c>
      <c r="J158" s="261"/>
      <c r="K158" s="262"/>
      <c r="L158" s="307" t="s">
        <v>249</v>
      </c>
      <c r="M158" s="292"/>
      <c r="N158" s="292"/>
    </row>
    <row r="159" spans="1:16" s="248" customFormat="1" x14ac:dyDescent="0.75">
      <c r="A159" s="264"/>
      <c r="B159" s="253" t="s">
        <v>388</v>
      </c>
      <c r="C159" s="263">
        <v>241.16</v>
      </c>
      <c r="D159" s="254"/>
      <c r="F159" s="274"/>
      <c r="G159" s="262"/>
      <c r="H159" s="261"/>
      <c r="I159" s="262"/>
      <c r="J159" s="341" t="s">
        <v>358</v>
      </c>
      <c r="K159" s="339">
        <v>3680.83</v>
      </c>
      <c r="L159" s="307" t="s">
        <v>249</v>
      </c>
      <c r="M159" s="292"/>
      <c r="N159" s="292"/>
    </row>
    <row r="160" spans="1:16" s="248" customFormat="1" x14ac:dyDescent="0.75">
      <c r="A160" s="264"/>
      <c r="B160" s="253" t="s">
        <v>365</v>
      </c>
      <c r="C160" s="263">
        <v>146.63999999999999</v>
      </c>
      <c r="D160" s="254"/>
      <c r="F160" s="274"/>
      <c r="G160" s="262"/>
      <c r="H160" s="261"/>
      <c r="I160" s="262"/>
      <c r="J160" s="341" t="s">
        <v>366</v>
      </c>
      <c r="K160" s="339">
        <v>2252.13</v>
      </c>
      <c r="L160" s="307" t="s">
        <v>249</v>
      </c>
      <c r="M160" s="292"/>
      <c r="N160" s="292"/>
    </row>
    <row r="161" spans="1:14" s="248" customFormat="1" x14ac:dyDescent="0.75">
      <c r="A161" s="264"/>
      <c r="B161" s="253" t="s">
        <v>379</v>
      </c>
      <c r="C161" s="263">
        <v>83.08</v>
      </c>
      <c r="D161" s="254"/>
      <c r="F161" s="274"/>
      <c r="G161" s="262"/>
      <c r="H161" s="261"/>
      <c r="I161" s="262"/>
      <c r="J161" s="341" t="s">
        <v>380</v>
      </c>
      <c r="K161" s="339">
        <v>1276</v>
      </c>
      <c r="L161" s="307" t="s">
        <v>249</v>
      </c>
      <c r="M161" s="292"/>
      <c r="N161" s="292"/>
    </row>
    <row r="162" spans="1:14" s="248" customFormat="1" x14ac:dyDescent="0.75">
      <c r="A162" s="264"/>
      <c r="B162" s="253"/>
      <c r="C162" s="263"/>
      <c r="D162" s="254"/>
      <c r="F162" s="261"/>
      <c r="G162" s="262"/>
      <c r="H162" s="261"/>
      <c r="I162" s="262"/>
      <c r="J162" s="261"/>
      <c r="K162" s="262"/>
      <c r="L162" s="292"/>
      <c r="M162" s="292"/>
      <c r="N162" s="292"/>
    </row>
    <row r="163" spans="1:14" s="248" customFormat="1" x14ac:dyDescent="0.75">
      <c r="A163" s="309" t="s">
        <v>151</v>
      </c>
      <c r="B163" s="289" t="s">
        <v>129</v>
      </c>
      <c r="C163" s="263"/>
      <c r="D163" s="254"/>
      <c r="F163" s="261"/>
      <c r="G163" s="262"/>
      <c r="H163" s="261"/>
      <c r="I163" s="262"/>
      <c r="J163" s="261"/>
      <c r="K163" s="262"/>
    </row>
    <row r="164" spans="1:14" s="248" customFormat="1" x14ac:dyDescent="0.75">
      <c r="A164" s="310">
        <v>42064</v>
      </c>
      <c r="B164" s="253" t="s">
        <v>276</v>
      </c>
      <c r="C164" s="263">
        <v>251.84</v>
      </c>
      <c r="D164" s="254"/>
      <c r="F164" s="261"/>
      <c r="G164" s="262"/>
      <c r="H164" s="261"/>
      <c r="I164" s="262"/>
      <c r="J164" s="261"/>
      <c r="K164" s="262"/>
    </row>
    <row r="165" spans="1:14" s="248" customFormat="1" x14ac:dyDescent="0.75">
      <c r="A165" s="310">
        <v>42072</v>
      </c>
      <c r="B165" s="253" t="s">
        <v>278</v>
      </c>
      <c r="C165" s="263">
        <v>10.36</v>
      </c>
      <c r="D165" s="254"/>
      <c r="F165" s="261"/>
      <c r="G165" s="262"/>
      <c r="H165" s="261"/>
      <c r="I165" s="262"/>
      <c r="J165" s="261"/>
      <c r="K165" s="262"/>
    </row>
    <row r="166" spans="1:14" s="248" customFormat="1" x14ac:dyDescent="0.75">
      <c r="A166" s="310">
        <v>42073</v>
      </c>
      <c r="B166" s="253" t="s">
        <v>280</v>
      </c>
      <c r="C166" s="263">
        <v>34.93</v>
      </c>
      <c r="D166" s="254"/>
      <c r="F166" s="261"/>
      <c r="G166" s="262"/>
      <c r="H166" s="261"/>
      <c r="I166" s="262"/>
      <c r="J166" s="261"/>
      <c r="K166" s="262"/>
    </row>
    <row r="167" spans="1:14" s="248" customFormat="1" x14ac:dyDescent="0.75">
      <c r="A167" s="310">
        <v>42074</v>
      </c>
      <c r="B167" s="253" t="s">
        <v>281</v>
      </c>
      <c r="C167" s="263">
        <v>20.36</v>
      </c>
      <c r="D167" s="254"/>
      <c r="F167" s="261"/>
      <c r="G167" s="262"/>
      <c r="H167" s="261"/>
      <c r="I167" s="262"/>
      <c r="J167" s="261"/>
      <c r="K167" s="262"/>
    </row>
    <row r="168" spans="1:14" s="248" customFormat="1" x14ac:dyDescent="0.75">
      <c r="A168" s="310">
        <v>42074</v>
      </c>
      <c r="B168" s="253" t="s">
        <v>391</v>
      </c>
      <c r="C168" s="330">
        <v>11.4</v>
      </c>
      <c r="D168" s="254"/>
      <c r="F168" s="261"/>
      <c r="G168" s="262"/>
      <c r="H168" s="261"/>
      <c r="I168" s="262"/>
      <c r="J168" s="261"/>
      <c r="K168" s="262"/>
    </row>
    <row r="169" spans="1:14" s="248" customFormat="1" x14ac:dyDescent="0.75">
      <c r="A169" s="310"/>
      <c r="B169" s="253" t="s">
        <v>392</v>
      </c>
      <c r="C169" s="263">
        <v>5.91</v>
      </c>
      <c r="D169" s="254"/>
      <c r="F169" s="261"/>
      <c r="G169" s="262"/>
      <c r="H169" s="261"/>
      <c r="I169" s="262"/>
      <c r="J169" s="261"/>
      <c r="K169" s="262"/>
    </row>
    <row r="170" spans="1:14" s="248" customFormat="1" x14ac:dyDescent="0.75">
      <c r="A170" s="310"/>
      <c r="B170" s="253" t="s">
        <v>334</v>
      </c>
      <c r="C170" s="263">
        <v>11.5</v>
      </c>
      <c r="D170" s="254"/>
      <c r="F170" s="261"/>
      <c r="G170" s="262"/>
      <c r="H170" s="261"/>
      <c r="I170" s="262"/>
      <c r="J170" s="261"/>
      <c r="K170" s="262"/>
    </row>
    <row r="171" spans="1:14" s="248" customFormat="1" x14ac:dyDescent="0.75">
      <c r="A171" s="310"/>
      <c r="B171" s="253" t="s">
        <v>282</v>
      </c>
      <c r="C171" s="330">
        <v>247.34</v>
      </c>
      <c r="D171" s="254"/>
      <c r="F171" s="261"/>
      <c r="G171" s="262"/>
      <c r="H171" s="261"/>
      <c r="I171" s="262"/>
      <c r="J171" s="261"/>
      <c r="K171" s="262"/>
    </row>
    <row r="172" spans="1:14" s="248" customFormat="1" x14ac:dyDescent="0.75">
      <c r="A172" s="310">
        <v>42071</v>
      </c>
      <c r="B172" s="253" t="s">
        <v>283</v>
      </c>
      <c r="C172" s="263">
        <v>9.06</v>
      </c>
      <c r="D172" s="254"/>
      <c r="F172" s="261"/>
      <c r="G172" s="262"/>
      <c r="H172" s="261"/>
      <c r="I172" s="262"/>
      <c r="J172" s="261"/>
      <c r="K172" s="262"/>
    </row>
    <row r="173" spans="1:14" s="248" customFormat="1" x14ac:dyDescent="0.75">
      <c r="A173" s="310">
        <v>42069</v>
      </c>
      <c r="B173" s="253" t="s">
        <v>284</v>
      </c>
      <c r="C173" s="330">
        <v>23.08</v>
      </c>
      <c r="D173" s="254"/>
      <c r="F173" s="261"/>
      <c r="G173" s="262"/>
      <c r="H173" s="261"/>
      <c r="I173" s="262"/>
      <c r="J173" s="261"/>
      <c r="K173" s="262"/>
    </row>
    <row r="174" spans="1:14" s="248" customFormat="1" x14ac:dyDescent="0.75">
      <c r="A174" s="310">
        <v>42070</v>
      </c>
      <c r="B174" s="253" t="s">
        <v>286</v>
      </c>
      <c r="C174" s="330">
        <v>54.05</v>
      </c>
      <c r="D174" s="254"/>
      <c r="F174" s="261"/>
      <c r="G174" s="262"/>
      <c r="H174" s="261"/>
      <c r="I174" s="262"/>
      <c r="J174" s="261"/>
      <c r="K174" s="262"/>
    </row>
    <row r="175" spans="1:14" s="248" customFormat="1" x14ac:dyDescent="0.75">
      <c r="A175" s="310">
        <v>42071</v>
      </c>
      <c r="B175" s="253" t="s">
        <v>381</v>
      </c>
      <c r="C175" s="330">
        <v>120.05</v>
      </c>
      <c r="D175" s="254"/>
      <c r="F175" s="261"/>
      <c r="G175" s="262"/>
      <c r="H175" s="261"/>
      <c r="I175" s="262"/>
      <c r="J175" s="261"/>
      <c r="K175" s="262"/>
    </row>
    <row r="176" spans="1:14" s="248" customFormat="1" x14ac:dyDescent="0.75">
      <c r="A176" s="310">
        <v>42082</v>
      </c>
      <c r="B176" s="253" t="s">
        <v>287</v>
      </c>
      <c r="C176" s="330">
        <v>62.25</v>
      </c>
      <c r="D176" s="254"/>
      <c r="F176" s="261"/>
      <c r="G176" s="262"/>
      <c r="H176" s="261"/>
      <c r="I176" s="262"/>
      <c r="J176" s="261"/>
      <c r="K176" s="262"/>
    </row>
    <row r="177" spans="1:13" s="248" customFormat="1" x14ac:dyDescent="0.75">
      <c r="A177" s="310">
        <v>42083</v>
      </c>
      <c r="B177" s="311" t="s">
        <v>288</v>
      </c>
      <c r="C177" s="330">
        <v>27.46</v>
      </c>
      <c r="D177" s="254"/>
      <c r="F177" s="261"/>
      <c r="G177" s="262"/>
      <c r="H177" s="261"/>
      <c r="I177" s="262"/>
      <c r="J177" s="261"/>
      <c r="K177" s="262"/>
    </row>
    <row r="178" spans="1:13" s="248" customFormat="1" x14ac:dyDescent="0.75">
      <c r="A178" s="310">
        <v>42083</v>
      </c>
      <c r="B178" s="311" t="s">
        <v>289</v>
      </c>
      <c r="C178" s="263">
        <v>36.119999999999997</v>
      </c>
      <c r="D178" s="254"/>
      <c r="F178" s="261"/>
      <c r="G178" s="262"/>
      <c r="H178" s="261"/>
      <c r="I178" s="262"/>
      <c r="J178" s="261"/>
      <c r="K178" s="262"/>
    </row>
    <row r="179" spans="1:13" x14ac:dyDescent="0.75">
      <c r="A179" s="310">
        <v>42084</v>
      </c>
      <c r="B179" s="322" t="s">
        <v>290</v>
      </c>
      <c r="C179" s="263">
        <v>18.62</v>
      </c>
      <c r="D179" s="254"/>
      <c r="E179" s="248"/>
      <c r="F179" s="261"/>
      <c r="G179" s="262"/>
      <c r="H179" s="261"/>
      <c r="I179" s="262"/>
      <c r="J179" s="261"/>
      <c r="K179" s="262"/>
    </row>
    <row r="180" spans="1:13" x14ac:dyDescent="0.75">
      <c r="A180" s="310">
        <v>42089</v>
      </c>
      <c r="B180" s="322" t="s">
        <v>291</v>
      </c>
      <c r="C180" s="263">
        <v>36.69</v>
      </c>
      <c r="D180" s="254"/>
      <c r="E180" s="248"/>
      <c r="F180" s="261"/>
      <c r="G180" s="262"/>
      <c r="H180" s="261"/>
      <c r="I180" s="262"/>
      <c r="J180" s="261"/>
      <c r="K180" s="262"/>
    </row>
    <row r="181" spans="1:13" x14ac:dyDescent="0.75">
      <c r="A181" s="310">
        <v>42088</v>
      </c>
      <c r="B181" s="322" t="s">
        <v>292</v>
      </c>
      <c r="C181" s="263">
        <v>40.56</v>
      </c>
      <c r="D181" s="254"/>
      <c r="E181" s="248"/>
      <c r="F181" s="261"/>
      <c r="G181" s="262"/>
      <c r="H181" s="261"/>
      <c r="I181" s="262"/>
      <c r="J181" s="261"/>
      <c r="K181" s="262"/>
    </row>
    <row r="182" spans="1:13" x14ac:dyDescent="0.75">
      <c r="A182" s="310">
        <v>42095</v>
      </c>
      <c r="B182" s="322" t="s">
        <v>293</v>
      </c>
      <c r="C182" s="263">
        <v>36.68</v>
      </c>
      <c r="D182" s="254"/>
      <c r="E182" s="248"/>
      <c r="F182" s="261"/>
      <c r="G182" s="262"/>
      <c r="H182" s="261"/>
      <c r="I182" s="262"/>
      <c r="J182" s="261"/>
      <c r="K182" s="262"/>
      <c r="M182">
        <v>15.12</v>
      </c>
    </row>
    <row r="183" spans="1:13" x14ac:dyDescent="0.75">
      <c r="A183" s="310">
        <v>42095</v>
      </c>
      <c r="B183" s="322" t="s">
        <v>294</v>
      </c>
      <c r="C183" s="263">
        <v>36.68</v>
      </c>
      <c r="D183" s="254"/>
      <c r="E183" s="248"/>
      <c r="F183" s="261"/>
      <c r="G183" s="262"/>
      <c r="H183" s="261"/>
      <c r="I183" s="262"/>
      <c r="J183" s="261"/>
      <c r="K183" s="262"/>
    </row>
    <row r="184" spans="1:13" s="248" customFormat="1" x14ac:dyDescent="0.75">
      <c r="A184" s="310">
        <v>42096</v>
      </c>
      <c r="B184" s="322" t="s">
        <v>352</v>
      </c>
      <c r="C184" s="263">
        <v>38.35</v>
      </c>
      <c r="D184" s="254"/>
      <c r="F184" s="261"/>
      <c r="G184" s="262"/>
      <c r="H184" s="261"/>
      <c r="I184" s="262"/>
      <c r="J184" s="261"/>
      <c r="K184" s="262"/>
    </row>
    <row r="185" spans="1:13" s="248" customFormat="1" x14ac:dyDescent="0.75">
      <c r="A185" s="310">
        <v>42096</v>
      </c>
      <c r="B185" s="322" t="s">
        <v>296</v>
      </c>
      <c r="C185" s="263">
        <v>38.35</v>
      </c>
      <c r="D185" s="254"/>
      <c r="F185" s="261"/>
      <c r="G185" s="262"/>
      <c r="H185" s="261"/>
      <c r="I185" s="262"/>
      <c r="J185" s="261"/>
      <c r="K185" s="262"/>
    </row>
    <row r="186" spans="1:13" s="248" customFormat="1" x14ac:dyDescent="0.75">
      <c r="A186" s="310">
        <v>42097</v>
      </c>
      <c r="B186" s="322" t="s">
        <v>297</v>
      </c>
      <c r="C186" s="263">
        <v>36.35</v>
      </c>
      <c r="D186" s="254"/>
      <c r="F186" s="261"/>
      <c r="G186" s="262"/>
      <c r="H186" s="261"/>
      <c r="I186" s="262"/>
      <c r="J186" s="261"/>
      <c r="K186" s="262"/>
    </row>
    <row r="187" spans="1:13" s="248" customFormat="1" x14ac:dyDescent="0.75">
      <c r="A187" s="310">
        <v>42097</v>
      </c>
      <c r="B187" s="322" t="s">
        <v>297</v>
      </c>
      <c r="C187" s="263">
        <v>36.35</v>
      </c>
      <c r="D187" s="254"/>
      <c r="F187" s="261"/>
      <c r="G187" s="262"/>
      <c r="H187" s="261"/>
      <c r="I187" s="262"/>
      <c r="J187" s="261"/>
      <c r="K187" s="262"/>
    </row>
    <row r="188" spans="1:13" s="248" customFormat="1" x14ac:dyDescent="0.75">
      <c r="A188" s="310">
        <v>42100</v>
      </c>
      <c r="B188" s="322" t="s">
        <v>298</v>
      </c>
      <c r="C188" s="263">
        <v>13.16</v>
      </c>
      <c r="D188" s="254"/>
      <c r="F188" s="261"/>
      <c r="G188" s="262"/>
      <c r="H188" s="261"/>
      <c r="I188" s="262"/>
      <c r="J188" s="261"/>
      <c r="K188" s="262"/>
    </row>
    <row r="189" spans="1:13" s="248" customFormat="1" x14ac:dyDescent="0.75">
      <c r="A189" s="310">
        <v>42098</v>
      </c>
      <c r="B189" s="322" t="s">
        <v>301</v>
      </c>
      <c r="C189" s="263">
        <v>4.82</v>
      </c>
      <c r="D189" s="254"/>
      <c r="F189" s="261"/>
      <c r="G189" s="262"/>
      <c r="H189" s="261"/>
      <c r="I189" s="262"/>
      <c r="J189" s="261"/>
      <c r="K189" s="262"/>
    </row>
    <row r="190" spans="1:13" s="248" customFormat="1" x14ac:dyDescent="0.75">
      <c r="A190" s="310">
        <v>42100</v>
      </c>
      <c r="B190" s="322" t="s">
        <v>278</v>
      </c>
      <c r="C190" s="263">
        <v>12.02</v>
      </c>
      <c r="D190" s="254"/>
      <c r="F190" s="261"/>
      <c r="G190" s="262"/>
      <c r="H190" s="261"/>
      <c r="I190" s="262"/>
      <c r="J190" s="261"/>
      <c r="K190" s="262"/>
    </row>
    <row r="191" spans="1:13" s="248" customFormat="1" x14ac:dyDescent="0.75">
      <c r="A191" s="310">
        <v>42109</v>
      </c>
      <c r="B191" s="322" t="s">
        <v>302</v>
      </c>
      <c r="C191" s="263">
        <v>36.909999999999997</v>
      </c>
      <c r="D191" s="254"/>
      <c r="F191" s="261"/>
      <c r="G191" s="262"/>
      <c r="H191" s="261"/>
      <c r="I191" s="262"/>
      <c r="J191" s="261"/>
      <c r="K191" s="262"/>
    </row>
    <row r="192" spans="1:13" s="248" customFormat="1" x14ac:dyDescent="0.75">
      <c r="A192" s="310">
        <v>42109</v>
      </c>
      <c r="B192" s="322" t="s">
        <v>303</v>
      </c>
      <c r="C192" s="263">
        <v>48.26</v>
      </c>
      <c r="D192" s="254"/>
      <c r="F192" s="261"/>
      <c r="G192" s="262"/>
      <c r="H192" s="261"/>
      <c r="I192" s="262"/>
      <c r="J192" s="261"/>
      <c r="K192" s="262"/>
    </row>
    <row r="193" spans="1:11" s="248" customFormat="1" x14ac:dyDescent="0.75">
      <c r="A193" s="310">
        <v>42100</v>
      </c>
      <c r="B193" s="322" t="s">
        <v>304</v>
      </c>
      <c r="C193" s="263">
        <v>38.35</v>
      </c>
      <c r="D193" s="254"/>
      <c r="F193" s="261"/>
      <c r="G193" s="262"/>
      <c r="H193" s="261"/>
      <c r="I193" s="262"/>
      <c r="J193" s="261"/>
      <c r="K193" s="262"/>
    </row>
    <row r="194" spans="1:11" s="248" customFormat="1" x14ac:dyDescent="0.75">
      <c r="A194" s="310">
        <v>42102</v>
      </c>
      <c r="B194" s="322" t="s">
        <v>396</v>
      </c>
      <c r="C194" s="263">
        <v>0.83</v>
      </c>
      <c r="D194" s="254"/>
      <c r="F194" s="261"/>
      <c r="G194" s="262"/>
      <c r="H194" s="261"/>
      <c r="I194" s="262"/>
      <c r="J194" s="261"/>
      <c r="K194" s="262"/>
    </row>
    <row r="195" spans="1:11" s="248" customFormat="1" x14ac:dyDescent="0.75">
      <c r="A195" s="310">
        <v>42105</v>
      </c>
      <c r="B195" s="322" t="s">
        <v>312</v>
      </c>
      <c r="C195" s="263">
        <v>23.07</v>
      </c>
      <c r="D195" s="254"/>
      <c r="F195" s="261"/>
      <c r="G195" s="262"/>
      <c r="H195" s="261"/>
      <c r="I195" s="262"/>
      <c r="J195" s="261"/>
      <c r="K195" s="262"/>
    </row>
    <row r="196" spans="1:11" x14ac:dyDescent="0.75">
      <c r="A196" s="310">
        <v>42114</v>
      </c>
      <c r="B196" s="322" t="s">
        <v>313</v>
      </c>
      <c r="C196" s="263">
        <v>157.05000000000001</v>
      </c>
      <c r="D196" s="254"/>
      <c r="E196" s="248"/>
      <c r="F196" s="261"/>
      <c r="G196" s="262"/>
      <c r="H196" s="261"/>
      <c r="I196" s="262"/>
      <c r="J196" s="261"/>
      <c r="K196" s="262"/>
    </row>
    <row r="197" spans="1:11" x14ac:dyDescent="0.75">
      <c r="A197" s="310">
        <v>42110</v>
      </c>
      <c r="B197" s="322" t="s">
        <v>314</v>
      </c>
      <c r="C197" s="263">
        <v>25.99</v>
      </c>
      <c r="D197" s="254"/>
      <c r="E197" s="248"/>
      <c r="F197" s="261"/>
      <c r="G197" s="262"/>
      <c r="H197" s="261"/>
      <c r="I197" s="262"/>
      <c r="J197" s="261"/>
      <c r="K197" s="262"/>
    </row>
    <row r="198" spans="1:11" x14ac:dyDescent="0.75">
      <c r="A198" s="310">
        <v>42107</v>
      </c>
      <c r="B198" s="322" t="s">
        <v>315</v>
      </c>
      <c r="C198" s="263">
        <v>103.89</v>
      </c>
      <c r="D198" s="254"/>
      <c r="E198" s="248"/>
      <c r="F198" s="261"/>
      <c r="G198" s="262"/>
      <c r="H198" s="261"/>
      <c r="I198" s="262"/>
      <c r="J198" s="261"/>
      <c r="K198" s="262"/>
    </row>
    <row r="199" spans="1:11" x14ac:dyDescent="0.75">
      <c r="A199" s="310">
        <v>42109</v>
      </c>
      <c r="B199" s="322" t="s">
        <v>316</v>
      </c>
      <c r="C199" s="263">
        <v>68.260000000000005</v>
      </c>
      <c r="D199" s="254"/>
      <c r="E199" s="248"/>
      <c r="F199" s="261"/>
      <c r="G199" s="262"/>
      <c r="H199" s="261"/>
      <c r="I199" s="262"/>
      <c r="J199" s="261"/>
      <c r="K199" s="262"/>
    </row>
    <row r="200" spans="1:11" x14ac:dyDescent="0.75">
      <c r="A200" s="310">
        <v>42111</v>
      </c>
      <c r="B200" s="322" t="s">
        <v>317</v>
      </c>
      <c r="C200" s="263">
        <v>52.47</v>
      </c>
      <c r="D200" s="254"/>
      <c r="E200" s="248"/>
      <c r="F200" s="261"/>
      <c r="G200" s="262"/>
      <c r="H200" s="261"/>
      <c r="I200" s="262"/>
      <c r="J200" s="261"/>
      <c r="K200" s="262"/>
    </row>
    <row r="201" spans="1:11" x14ac:dyDescent="0.75">
      <c r="A201" s="310">
        <v>42114</v>
      </c>
      <c r="B201" s="322" t="s">
        <v>318</v>
      </c>
      <c r="C201" s="263">
        <v>28.73</v>
      </c>
      <c r="D201" s="254"/>
      <c r="E201" s="248"/>
      <c r="F201" s="261"/>
      <c r="G201" s="262"/>
      <c r="H201" s="261"/>
      <c r="I201" s="262"/>
      <c r="J201" s="261"/>
      <c r="K201" s="262"/>
    </row>
    <row r="202" spans="1:11" x14ac:dyDescent="0.75">
      <c r="A202" s="310">
        <v>42114</v>
      </c>
      <c r="B202" s="322" t="s">
        <v>320</v>
      </c>
      <c r="C202" s="263">
        <v>63.06</v>
      </c>
      <c r="D202" s="254"/>
      <c r="E202" s="248"/>
      <c r="F202" s="261"/>
      <c r="G202" s="262"/>
      <c r="H202" s="261"/>
      <c r="I202" s="262"/>
      <c r="J202" s="261"/>
      <c r="K202" s="262"/>
    </row>
    <row r="203" spans="1:11" x14ac:dyDescent="0.75">
      <c r="A203" s="310">
        <v>42114</v>
      </c>
      <c r="B203" s="322" t="s">
        <v>321</v>
      </c>
      <c r="C203" s="263">
        <v>110.36</v>
      </c>
      <c r="D203" s="254"/>
      <c r="E203" s="248"/>
      <c r="F203" s="261"/>
      <c r="G203" s="262"/>
      <c r="H203" s="261"/>
      <c r="I203" s="262"/>
      <c r="J203" s="261"/>
      <c r="K203" s="262"/>
    </row>
    <row r="204" spans="1:11" x14ac:dyDescent="0.75">
      <c r="A204" s="310">
        <v>42116</v>
      </c>
      <c r="B204" s="322" t="s">
        <v>322</v>
      </c>
      <c r="C204" s="263">
        <v>4.59</v>
      </c>
      <c r="D204" s="254"/>
      <c r="E204" s="248"/>
      <c r="F204" s="261"/>
      <c r="G204" s="262"/>
      <c r="H204" s="261"/>
      <c r="I204" s="262"/>
      <c r="J204" s="261"/>
      <c r="K204" s="262"/>
    </row>
    <row r="205" spans="1:11" x14ac:dyDescent="0.75">
      <c r="A205" s="310">
        <v>42116</v>
      </c>
      <c r="B205" s="322" t="s">
        <v>323</v>
      </c>
      <c r="C205" s="263">
        <v>91.96</v>
      </c>
      <c r="D205" s="254"/>
      <c r="E205" s="248"/>
      <c r="F205" s="261"/>
      <c r="G205" s="262"/>
      <c r="H205" s="261"/>
      <c r="I205" s="262"/>
      <c r="J205" s="261"/>
      <c r="K205" s="262"/>
    </row>
    <row r="206" spans="1:11" x14ac:dyDescent="0.75">
      <c r="A206" s="310">
        <v>42117</v>
      </c>
      <c r="B206" s="322" t="s">
        <v>324</v>
      </c>
      <c r="C206" s="263">
        <v>0</v>
      </c>
      <c r="D206" s="254"/>
      <c r="E206" s="248"/>
      <c r="F206" s="261"/>
      <c r="G206" s="262"/>
      <c r="H206" s="261"/>
      <c r="I206" s="262"/>
      <c r="J206" s="261"/>
      <c r="K206" s="262"/>
    </row>
    <row r="207" spans="1:11" x14ac:dyDescent="0.75">
      <c r="A207" s="310">
        <v>42119</v>
      </c>
      <c r="B207" s="322" t="s">
        <v>325</v>
      </c>
      <c r="C207" s="263">
        <v>6.89</v>
      </c>
      <c r="D207" s="254"/>
      <c r="E207" s="248"/>
      <c r="F207" s="261"/>
      <c r="G207" s="262"/>
      <c r="H207" s="261"/>
      <c r="I207" s="262"/>
      <c r="J207" s="261"/>
      <c r="K207" s="262"/>
    </row>
    <row r="208" spans="1:11" x14ac:dyDescent="0.75">
      <c r="A208" s="310">
        <v>42119</v>
      </c>
      <c r="B208" s="322" t="s">
        <v>395</v>
      </c>
      <c r="C208" s="263">
        <v>0</v>
      </c>
      <c r="D208" s="254"/>
      <c r="E208" s="248"/>
      <c r="F208" s="261"/>
      <c r="G208" s="262"/>
      <c r="H208" s="261"/>
      <c r="I208" s="262"/>
      <c r="J208" s="261"/>
      <c r="K208" s="262"/>
    </row>
    <row r="209" spans="1:11" x14ac:dyDescent="0.75">
      <c r="A209" s="310">
        <v>42121</v>
      </c>
      <c r="B209" s="322" t="s">
        <v>326</v>
      </c>
      <c r="C209" s="263">
        <v>16.09</v>
      </c>
      <c r="D209" s="254"/>
      <c r="E209" s="248"/>
      <c r="F209" s="261"/>
      <c r="G209" s="262"/>
      <c r="H209" s="261"/>
      <c r="I209" s="262"/>
      <c r="J209" s="261"/>
      <c r="K209" s="262"/>
    </row>
    <row r="210" spans="1:11" x14ac:dyDescent="0.75">
      <c r="A210" s="310">
        <v>42121</v>
      </c>
      <c r="B210" s="322" t="s">
        <v>327</v>
      </c>
      <c r="C210" s="263">
        <v>20.8</v>
      </c>
      <c r="D210" s="254"/>
      <c r="E210" s="248"/>
      <c r="F210" s="250"/>
      <c r="G210" s="262"/>
      <c r="H210" s="261"/>
      <c r="I210" s="262"/>
      <c r="J210" s="261"/>
      <c r="K210" s="262"/>
    </row>
    <row r="211" spans="1:11" x14ac:dyDescent="0.75">
      <c r="A211" s="310">
        <v>42114</v>
      </c>
      <c r="B211" s="322" t="s">
        <v>328</v>
      </c>
      <c r="C211" s="263">
        <v>156.33000000000001</v>
      </c>
      <c r="D211" s="254"/>
      <c r="E211" s="248"/>
      <c r="F211" s="261"/>
      <c r="G211" s="262"/>
      <c r="H211" s="261"/>
      <c r="I211" s="262"/>
      <c r="J211" s="261"/>
      <c r="K211" s="262"/>
    </row>
    <row r="212" spans="1:11" x14ac:dyDescent="0.75">
      <c r="A212" s="310">
        <v>42124</v>
      </c>
      <c r="B212" s="322" t="s">
        <v>329</v>
      </c>
      <c r="C212" s="263">
        <v>20.45</v>
      </c>
      <c r="D212" s="254"/>
      <c r="E212" s="248"/>
      <c r="F212" s="261"/>
      <c r="G212" s="262"/>
      <c r="H212" s="261"/>
      <c r="I212" s="262"/>
      <c r="J212" s="261"/>
      <c r="K212" s="262"/>
    </row>
    <row r="213" spans="1:11" x14ac:dyDescent="0.75">
      <c r="A213" s="310">
        <v>42126</v>
      </c>
      <c r="B213" s="322" t="s">
        <v>330</v>
      </c>
      <c r="C213" s="263">
        <v>20.9</v>
      </c>
      <c r="D213" s="254"/>
      <c r="E213" s="248"/>
      <c r="F213" s="261"/>
      <c r="G213" s="262"/>
      <c r="H213" s="261"/>
      <c r="I213" s="262"/>
      <c r="J213" s="261"/>
      <c r="K213" s="262"/>
    </row>
    <row r="214" spans="1:11" x14ac:dyDescent="0.75">
      <c r="A214" s="310">
        <v>42127</v>
      </c>
      <c r="B214" s="322" t="s">
        <v>393</v>
      </c>
      <c r="C214" s="263">
        <v>0</v>
      </c>
      <c r="D214" s="254"/>
      <c r="E214" s="248"/>
      <c r="F214" s="261"/>
      <c r="G214" s="262"/>
      <c r="H214" s="261"/>
      <c r="I214" s="262"/>
      <c r="J214" s="261"/>
      <c r="K214" s="262"/>
    </row>
    <row r="215" spans="1:11" x14ac:dyDescent="0.75">
      <c r="A215" s="310">
        <v>42127</v>
      </c>
      <c r="B215" s="322" t="s">
        <v>394</v>
      </c>
      <c r="C215" s="263">
        <v>0</v>
      </c>
      <c r="D215" s="254"/>
      <c r="E215" s="248"/>
      <c r="F215" s="261"/>
      <c r="G215" s="262"/>
      <c r="H215" s="261"/>
      <c r="I215" s="262"/>
      <c r="J215" s="261"/>
      <c r="K215" s="262"/>
    </row>
    <row r="216" spans="1:11" x14ac:dyDescent="0.75">
      <c r="A216" s="310"/>
      <c r="B216" s="322"/>
      <c r="C216" s="263"/>
      <c r="D216" s="254"/>
      <c r="E216" s="248"/>
      <c r="F216" s="261"/>
      <c r="G216" s="262"/>
      <c r="H216" s="261"/>
      <c r="I216" s="262"/>
      <c r="J216" s="261"/>
      <c r="K216" s="262"/>
    </row>
    <row r="217" spans="1:11" x14ac:dyDescent="0.75">
      <c r="A217" s="310"/>
      <c r="B217" s="322"/>
      <c r="C217" s="263"/>
      <c r="D217" s="254"/>
      <c r="E217" s="248"/>
      <c r="F217" s="261"/>
      <c r="G217" s="262"/>
      <c r="H217" s="261"/>
      <c r="I217" s="262"/>
      <c r="J217" s="261"/>
      <c r="K217" s="262"/>
    </row>
    <row r="218" spans="1:11" x14ac:dyDescent="0.75">
      <c r="A218" s="310"/>
      <c r="B218" s="322"/>
      <c r="C218" s="263"/>
      <c r="D218" s="254"/>
      <c r="E218" s="248"/>
      <c r="F218" s="261"/>
      <c r="G218" s="262"/>
      <c r="H218" s="261"/>
      <c r="I218" s="262"/>
      <c r="J218" s="261"/>
      <c r="K218" s="262"/>
    </row>
    <row r="219" spans="1:11" x14ac:dyDescent="0.75">
      <c r="A219" s="310"/>
      <c r="B219" s="322"/>
      <c r="C219" s="263"/>
      <c r="D219" s="254"/>
      <c r="E219" s="248"/>
      <c r="F219" s="261"/>
      <c r="G219" s="262"/>
      <c r="H219" s="261"/>
      <c r="I219" s="262"/>
      <c r="J219" s="261"/>
      <c r="K219" s="262"/>
    </row>
    <row r="220" spans="1:11" x14ac:dyDescent="0.75">
      <c r="A220" s="310"/>
      <c r="B220" s="322"/>
      <c r="C220" s="263"/>
      <c r="D220" s="254"/>
      <c r="E220" s="248"/>
      <c r="F220" s="261"/>
      <c r="G220" s="262"/>
      <c r="H220" s="261"/>
      <c r="I220" s="262"/>
      <c r="J220" s="261"/>
      <c r="K220" s="262"/>
    </row>
    <row r="221" spans="1:11" ht="23.4" thickBot="1" x14ac:dyDescent="0.8">
      <c r="A221" s="326"/>
      <c r="B221" s="327"/>
      <c r="C221" s="225"/>
      <c r="D221" s="328"/>
      <c r="E221" s="329"/>
      <c r="F221" s="252"/>
      <c r="G221" s="251"/>
      <c r="H221" s="252"/>
      <c r="I221" s="251"/>
      <c r="J221" s="252"/>
      <c r="K221" s="251"/>
    </row>
    <row r="222" spans="1:11" x14ac:dyDescent="0.75">
      <c r="A222" s="137"/>
      <c r="B222" s="37"/>
      <c r="C222" s="38"/>
      <c r="D222" s="36"/>
      <c r="G222" s="249"/>
      <c r="H222" s="248"/>
      <c r="I222" s="249"/>
      <c r="J222" s="248"/>
      <c r="K222" s="249"/>
    </row>
    <row r="223" spans="1:11" x14ac:dyDescent="0.75">
      <c r="A223" s="137"/>
      <c r="B223" s="299" t="s">
        <v>345</v>
      </c>
      <c r="C223" s="300">
        <f>SUM(C41:C222)</f>
        <v>70152.640000000029</v>
      </c>
      <c r="D223" s="301"/>
      <c r="G223" s="249"/>
      <c r="H223" s="248"/>
      <c r="I223" s="249"/>
      <c r="J223" s="248"/>
      <c r="K223" s="249"/>
    </row>
    <row r="224" spans="1:11" x14ac:dyDescent="0.75">
      <c r="A224" s="137"/>
      <c r="B224" s="299" t="s">
        <v>346</v>
      </c>
      <c r="C224" s="302"/>
      <c r="D224" s="303">
        <f>SUM(D60)</f>
        <v>94214.110000000015</v>
      </c>
      <c r="G224" s="249"/>
      <c r="H224" s="248"/>
      <c r="I224" s="249"/>
      <c r="J224" s="248"/>
      <c r="K224" s="249"/>
    </row>
    <row r="225" spans="1:11" x14ac:dyDescent="0.75">
      <c r="A225" s="137"/>
      <c r="B225" s="299"/>
      <c r="C225" s="304"/>
      <c r="D225" s="305"/>
      <c r="G225" s="249"/>
      <c r="H225" s="248"/>
      <c r="I225" s="249"/>
      <c r="J225" s="248"/>
      <c r="K225" s="249"/>
    </row>
    <row r="226" spans="1:11" ht="23.4" thickBot="1" x14ac:dyDescent="0.8">
      <c r="A226" s="31"/>
      <c r="B226" s="306" t="s">
        <v>263</v>
      </c>
      <c r="C226" s="302"/>
      <c r="D226" s="299">
        <f>SUM(D224-C223)</f>
        <v>24061.469999999987</v>
      </c>
      <c r="G226" s="249"/>
      <c r="H226" s="248"/>
      <c r="I226" s="249"/>
      <c r="J226" s="248"/>
      <c r="K226" s="249"/>
    </row>
    <row r="227" spans="1:11" ht="23.4" thickBot="1" x14ac:dyDescent="0.8">
      <c r="C227" s="23"/>
      <c r="D227" s="23"/>
      <c r="G227" s="390" t="s">
        <v>397</v>
      </c>
      <c r="H227" s="391"/>
      <c r="I227" s="392"/>
      <c r="J227" s="248"/>
    </row>
    <row r="228" spans="1:11" ht="23.4" thickBot="1" x14ac:dyDescent="0.8">
      <c r="C228" s="70"/>
      <c r="D228" s="70"/>
      <c r="E228" s="70"/>
      <c r="F228" s="70"/>
    </row>
    <row r="229" spans="1:11" ht="14.25" customHeight="1" thickBot="1" x14ac:dyDescent="0.3">
      <c r="G229" s="361"/>
      <c r="H229" s="292" t="s">
        <v>399</v>
      </c>
      <c r="I229" s="292"/>
      <c r="J229" s="248"/>
      <c r="K229" s="248"/>
    </row>
    <row r="230" spans="1:11" ht="14.25" customHeight="1" thickBot="1" x14ac:dyDescent="0.3">
      <c r="C230" s="29"/>
      <c r="G230" s="360"/>
      <c r="H230" s="292" t="s">
        <v>398</v>
      </c>
      <c r="I230" s="248"/>
      <c r="J230" s="248"/>
      <c r="K230" s="248"/>
    </row>
    <row r="231" spans="1:11" ht="15" customHeight="1" thickBot="1" x14ac:dyDescent="0.8">
      <c r="G231" s="362"/>
      <c r="H231" s="363" t="s">
        <v>400</v>
      </c>
    </row>
    <row r="339" spans="2:2" x14ac:dyDescent="0.75">
      <c r="B339" s="258" t="s">
        <v>245</v>
      </c>
    </row>
  </sheetData>
  <mergeCells count="4">
    <mergeCell ref="B2:D2"/>
    <mergeCell ref="C3:D3"/>
    <mergeCell ref="F1:K1"/>
    <mergeCell ref="G227:I227"/>
  </mergeCells>
  <pageMargins left="0.70866141732283472" right="0.70866141732283472" top="0.74803149606299213" bottom="0.74803149606299213" header="0.31496062992125984" footer="0.31496062992125984"/>
  <pageSetup scale="19" fitToHeight="2" orientation="landscape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6:G57"/>
  <sheetViews>
    <sheetView topLeftCell="A25" workbookViewId="0">
      <selection activeCell="G30" sqref="G30"/>
    </sheetView>
  </sheetViews>
  <sheetFormatPr defaultColWidth="9.109375" defaultRowHeight="13.2" x14ac:dyDescent="0.25"/>
  <sheetData>
    <row r="6" spans="5:7" x14ac:dyDescent="0.25">
      <c r="E6">
        <v>266.13</v>
      </c>
      <c r="G6" s="70">
        <v>170.03</v>
      </c>
    </row>
    <row r="7" spans="5:7" x14ac:dyDescent="0.25">
      <c r="E7">
        <v>198.09</v>
      </c>
      <c r="G7" s="70">
        <v>126.56</v>
      </c>
    </row>
    <row r="8" spans="5:7" x14ac:dyDescent="0.25">
      <c r="E8">
        <v>285.08999999999997</v>
      </c>
      <c r="G8" s="70">
        <v>182.33</v>
      </c>
    </row>
    <row r="9" spans="5:7" x14ac:dyDescent="0.25">
      <c r="E9">
        <v>266.13</v>
      </c>
      <c r="G9" s="70">
        <v>170.03</v>
      </c>
    </row>
    <row r="10" spans="5:7" x14ac:dyDescent="0.25">
      <c r="E10">
        <v>202.5</v>
      </c>
      <c r="G10" s="70">
        <v>129.38</v>
      </c>
    </row>
    <row r="11" spans="5:7" x14ac:dyDescent="0.25">
      <c r="E11">
        <v>285.39</v>
      </c>
      <c r="G11" s="70">
        <v>182.33</v>
      </c>
    </row>
    <row r="12" spans="5:7" x14ac:dyDescent="0.25">
      <c r="E12">
        <v>266.13</v>
      </c>
      <c r="G12" s="70">
        <v>170.03</v>
      </c>
    </row>
    <row r="13" spans="5:7" x14ac:dyDescent="0.25">
      <c r="E13">
        <v>202.5</v>
      </c>
      <c r="G13" s="70">
        <v>129.38</v>
      </c>
    </row>
    <row r="14" spans="5:7" x14ac:dyDescent="0.25">
      <c r="E14">
        <v>289.44</v>
      </c>
      <c r="G14" s="70">
        <v>184.92</v>
      </c>
    </row>
    <row r="15" spans="5:7" x14ac:dyDescent="0.25">
      <c r="E15">
        <v>266.13</v>
      </c>
      <c r="G15" s="70">
        <v>170.03</v>
      </c>
    </row>
    <row r="16" spans="5:7" x14ac:dyDescent="0.25">
      <c r="E16">
        <v>202.5</v>
      </c>
      <c r="G16" s="70">
        <v>129.38</v>
      </c>
    </row>
    <row r="17" spans="5:7" x14ac:dyDescent="0.25">
      <c r="E17">
        <v>289.44</v>
      </c>
      <c r="G17" s="70">
        <v>184.92</v>
      </c>
    </row>
    <row r="18" spans="5:7" x14ac:dyDescent="0.25">
      <c r="E18">
        <v>266.13</v>
      </c>
      <c r="G18" s="70">
        <v>170.03</v>
      </c>
    </row>
    <row r="19" spans="5:7" x14ac:dyDescent="0.25">
      <c r="E19">
        <v>202.5</v>
      </c>
      <c r="G19" s="70">
        <v>129.38</v>
      </c>
    </row>
    <row r="20" spans="5:7" x14ac:dyDescent="0.25">
      <c r="E20">
        <v>289.44</v>
      </c>
      <c r="G20" s="70">
        <v>184.92</v>
      </c>
    </row>
    <row r="21" spans="5:7" x14ac:dyDescent="0.25">
      <c r="E21">
        <v>271.17</v>
      </c>
      <c r="G21" s="70">
        <v>173.25</v>
      </c>
    </row>
    <row r="22" spans="5:7" x14ac:dyDescent="0.25">
      <c r="E22">
        <v>202.5</v>
      </c>
      <c r="G22" s="70">
        <v>129.38</v>
      </c>
    </row>
    <row r="23" spans="5:7" x14ac:dyDescent="0.25">
      <c r="E23">
        <v>289.44</v>
      </c>
      <c r="G23" s="70">
        <v>184.92</v>
      </c>
    </row>
    <row r="24" spans="5:7" x14ac:dyDescent="0.25">
      <c r="E24">
        <v>379.17</v>
      </c>
      <c r="G24" s="70">
        <v>242.25</v>
      </c>
    </row>
    <row r="25" spans="5:7" x14ac:dyDescent="0.25">
      <c r="E25">
        <v>135.72</v>
      </c>
      <c r="G25" s="70">
        <v>86.71</v>
      </c>
    </row>
    <row r="26" spans="5:7" x14ac:dyDescent="0.25">
      <c r="E26">
        <v>342.72</v>
      </c>
      <c r="G26" s="70">
        <v>218.96</v>
      </c>
    </row>
    <row r="27" spans="5:7" x14ac:dyDescent="0.25">
      <c r="G27" s="70"/>
    </row>
    <row r="28" spans="5:7" x14ac:dyDescent="0.25">
      <c r="E28">
        <v>182.8</v>
      </c>
      <c r="G28" s="70">
        <v>116.79</v>
      </c>
    </row>
    <row r="29" spans="5:7" x14ac:dyDescent="0.25">
      <c r="E29">
        <v>140.94</v>
      </c>
      <c r="G29" s="70">
        <v>90.05</v>
      </c>
    </row>
    <row r="30" spans="5:7" x14ac:dyDescent="0.25">
      <c r="E30">
        <v>144.32</v>
      </c>
      <c r="G30" s="70">
        <v>92.2</v>
      </c>
    </row>
    <row r="31" spans="5:7" x14ac:dyDescent="0.25">
      <c r="E31">
        <v>225.87</v>
      </c>
      <c r="G31" s="70">
        <v>144.31</v>
      </c>
    </row>
    <row r="32" spans="5:7" x14ac:dyDescent="0.25">
      <c r="E32">
        <v>279.62</v>
      </c>
      <c r="G32" s="70">
        <v>178.65</v>
      </c>
    </row>
    <row r="33" spans="5:7" x14ac:dyDescent="0.25">
      <c r="E33">
        <v>215.89</v>
      </c>
      <c r="G33" s="70">
        <v>137.93</v>
      </c>
    </row>
    <row r="34" spans="5:7" x14ac:dyDescent="0.25">
      <c r="E34">
        <v>234.54</v>
      </c>
      <c r="G34" s="70">
        <v>149.85</v>
      </c>
    </row>
    <row r="35" spans="5:7" x14ac:dyDescent="0.25">
      <c r="E35">
        <v>279.62</v>
      </c>
      <c r="G35" s="70">
        <v>178.65</v>
      </c>
    </row>
    <row r="36" spans="5:7" x14ac:dyDescent="0.25">
      <c r="E36">
        <v>215.89</v>
      </c>
      <c r="G36" s="70">
        <v>137.93</v>
      </c>
    </row>
    <row r="37" spans="5:7" x14ac:dyDescent="0.25">
      <c r="E37">
        <v>234.5</v>
      </c>
      <c r="G37" s="70">
        <v>149.82</v>
      </c>
    </row>
    <row r="38" spans="5:7" x14ac:dyDescent="0.25">
      <c r="E38">
        <v>279.62</v>
      </c>
      <c r="G38" s="70">
        <v>178.65</v>
      </c>
    </row>
    <row r="39" spans="5:7" x14ac:dyDescent="0.25">
      <c r="E39">
        <v>215.89</v>
      </c>
      <c r="G39" s="70">
        <v>137.93</v>
      </c>
    </row>
    <row r="40" spans="5:7" x14ac:dyDescent="0.25">
      <c r="E40">
        <v>234.5</v>
      </c>
      <c r="G40" s="70">
        <v>149.82</v>
      </c>
    </row>
    <row r="41" spans="5:7" x14ac:dyDescent="0.25">
      <c r="E41">
        <v>279.62</v>
      </c>
      <c r="G41" s="70">
        <v>178.65</v>
      </c>
    </row>
    <row r="42" spans="5:7" x14ac:dyDescent="0.25">
      <c r="E42">
        <v>215.89</v>
      </c>
      <c r="G42" s="70">
        <v>137.93</v>
      </c>
    </row>
    <row r="43" spans="5:7" x14ac:dyDescent="0.25">
      <c r="E43">
        <v>234.5</v>
      </c>
      <c r="G43" s="70">
        <v>149.82</v>
      </c>
    </row>
    <row r="44" spans="5:7" x14ac:dyDescent="0.25">
      <c r="E44">
        <v>279.62</v>
      </c>
      <c r="G44" s="70">
        <v>178.65</v>
      </c>
    </row>
    <row r="45" spans="5:7" x14ac:dyDescent="0.25">
      <c r="E45">
        <v>215.89</v>
      </c>
      <c r="G45" s="70">
        <v>137.93</v>
      </c>
    </row>
    <row r="46" spans="5:7" x14ac:dyDescent="0.25">
      <c r="E46">
        <v>234.5</v>
      </c>
      <c r="G46" s="70">
        <v>149.82</v>
      </c>
    </row>
    <row r="47" spans="5:7" x14ac:dyDescent="0.25">
      <c r="E47">
        <v>198.53</v>
      </c>
      <c r="G47" s="70">
        <v>126.84</v>
      </c>
    </row>
    <row r="48" spans="5:7" x14ac:dyDescent="0.25">
      <c r="E48">
        <v>134.52000000000001</v>
      </c>
      <c r="G48" s="70">
        <v>85.95</v>
      </c>
    </row>
    <row r="49" spans="5:7" x14ac:dyDescent="0.25">
      <c r="E49">
        <v>150.24</v>
      </c>
      <c r="G49" s="70">
        <v>95.99</v>
      </c>
    </row>
    <row r="50" spans="5:7" x14ac:dyDescent="0.25">
      <c r="E50">
        <v>235.38</v>
      </c>
      <c r="G50" s="70">
        <v>150.38</v>
      </c>
    </row>
    <row r="51" spans="5:7" x14ac:dyDescent="0.25">
      <c r="E51">
        <v>279.62</v>
      </c>
      <c r="G51" s="70">
        <v>178.65</v>
      </c>
    </row>
    <row r="52" spans="5:7" x14ac:dyDescent="0.25">
      <c r="E52">
        <v>215.89</v>
      </c>
      <c r="G52" s="70">
        <v>137.93</v>
      </c>
    </row>
    <row r="53" spans="5:7" x14ac:dyDescent="0.25">
      <c r="E53">
        <v>241.02</v>
      </c>
      <c r="G53" s="70">
        <v>153.99</v>
      </c>
    </row>
    <row r="54" spans="5:7" x14ac:dyDescent="0.25">
      <c r="E54">
        <v>460.5</v>
      </c>
      <c r="G54" s="70">
        <v>294.20999999999998</v>
      </c>
    </row>
    <row r="55" spans="5:7" x14ac:dyDescent="0.25">
      <c r="E55">
        <v>361.55</v>
      </c>
      <c r="G55" s="70">
        <v>230.99</v>
      </c>
    </row>
    <row r="56" spans="5:7" x14ac:dyDescent="0.25">
      <c r="G56" s="70"/>
    </row>
    <row r="57" spans="5:7" x14ac:dyDescent="0.25">
      <c r="E57" s="70">
        <f>SUM(E6:E56)</f>
        <v>12019.530000000002</v>
      </c>
      <c r="G57" s="70">
        <f>SUM(G6:G56)</f>
        <v>7679.4299999999994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P+L 2012-2013</vt:lpstr>
      <vt:lpstr>income-expense</vt:lpstr>
      <vt:lpstr>BALANCE SHEET</vt:lpstr>
      <vt:lpstr>BANK</vt:lpstr>
      <vt:lpstr>3rd Qrtr March,April, May,2015</vt:lpstr>
      <vt:lpstr>DEPOSIT RESERV AND ASSENTEMENT</vt:lpstr>
      <vt:lpstr>'3rd Qrtr March,April, May,2015'!Print_Area</vt:lpstr>
      <vt:lpstr>'BALANCE SHEET'!Print_Area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Mas</dc:creator>
  <cp:lastModifiedBy>kandystahl</cp:lastModifiedBy>
  <cp:lastPrinted>2015-07-03T17:06:11Z</cp:lastPrinted>
  <dcterms:created xsi:type="dcterms:W3CDTF">2012-10-17T19:37:58Z</dcterms:created>
  <dcterms:modified xsi:type="dcterms:W3CDTF">2015-07-03T17:07:06Z</dcterms:modified>
</cp:coreProperties>
</file>